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BENFEPRISA CONTADORA\Desktop\"/>
    </mc:Choice>
  </mc:AlternateContent>
  <xr:revisionPtr revIDLastSave="0" documentId="13_ncr:1_{55241EC7-6BC7-4374-BD1A-B02A2EDD7893}" xr6:coauthVersionLast="47" xr6:coauthVersionMax="47" xr10:uidLastSave="{00000000-0000-0000-0000-000000000000}"/>
  <bookViews>
    <workbookView xWindow="-120" yWindow="-120" windowWidth="29040" windowHeight="15720" xr2:uid="{26B9A17A-389E-4CAB-AD30-473A99161E71}"/>
  </bookViews>
  <sheets>
    <sheet name="BENFERPRISA" sheetId="3" r:id="rId1"/>
    <sheet name="BENFERPRISA ABRIL" sheetId="5" r:id="rId2"/>
    <sheet name="S Y M" sheetId="1" r:id="rId3"/>
    <sheet name="EPO"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93" i="3" l="1"/>
  <c r="B89" i="3"/>
  <c r="AF19" i="3"/>
  <c r="AG17" i="3"/>
  <c r="S30" i="5"/>
  <c r="R30" i="5"/>
  <c r="Q30" i="5"/>
  <c r="P30" i="5"/>
  <c r="O30" i="5"/>
  <c r="AE29" i="5"/>
  <c r="AD29" i="5"/>
  <c r="X29" i="5"/>
  <c r="W29" i="5"/>
  <c r="V29" i="5"/>
  <c r="U29" i="5"/>
  <c r="M29" i="5"/>
  <c r="K29" i="5"/>
  <c r="J29" i="5"/>
  <c r="O29" i="5" s="1"/>
  <c r="D29" i="5"/>
  <c r="C29" i="5"/>
  <c r="B29" i="5"/>
  <c r="AF28" i="5"/>
  <c r="AE28" i="5"/>
  <c r="AC28" i="5"/>
  <c r="AC29" i="5" s="1"/>
  <c r="X28" i="5"/>
  <c r="AA28" i="5" s="1"/>
  <c r="AA29" i="5" s="1"/>
  <c r="M28" i="5"/>
  <c r="L28" i="5"/>
  <c r="P28" i="5" s="1"/>
  <c r="J28" i="5"/>
  <c r="O28" i="5" s="1"/>
  <c r="E28" i="5"/>
  <c r="I28" i="5" s="1"/>
  <c r="AF27" i="5"/>
  <c r="AF29" i="5" s="1"/>
  <c r="AE27" i="5"/>
  <c r="AC27" i="5"/>
  <c r="AA27" i="5"/>
  <c r="Z27" i="5"/>
  <c r="Y27" i="5"/>
  <c r="AB27" i="5" s="1"/>
  <c r="X27" i="5"/>
  <c r="P27" i="5"/>
  <c r="M27" i="5"/>
  <c r="L27" i="5"/>
  <c r="L29" i="5" s="1"/>
  <c r="P29" i="5" s="1"/>
  <c r="J27" i="5"/>
  <c r="O27" i="5" s="1"/>
  <c r="I27" i="5"/>
  <c r="I29" i="5" s="1"/>
  <c r="H27" i="5"/>
  <c r="G27" i="5"/>
  <c r="F27" i="5"/>
  <c r="E27" i="5"/>
  <c r="S26" i="5"/>
  <c r="R26" i="5"/>
  <c r="Q26" i="5"/>
  <c r="P26" i="5"/>
  <c r="O26" i="5"/>
  <c r="AD25" i="5"/>
  <c r="V25" i="5"/>
  <c r="U25" i="5"/>
  <c r="D25" i="5"/>
  <c r="C25" i="5"/>
  <c r="C31" i="5" s="1"/>
  <c r="B25" i="5"/>
  <c r="AF24" i="5"/>
  <c r="AD24" i="5"/>
  <c r="AA24" i="5"/>
  <c r="X24" i="5"/>
  <c r="AC24" i="5" s="1"/>
  <c r="P24" i="5"/>
  <c r="M24" i="5"/>
  <c r="M25" i="5" s="1"/>
  <c r="K24" i="5"/>
  <c r="K25" i="5" s="1"/>
  <c r="H24" i="5"/>
  <c r="R24" i="5" s="1"/>
  <c r="E24" i="5"/>
  <c r="J24" i="5" s="1"/>
  <c r="O24" i="5" s="1"/>
  <c r="AE23" i="5"/>
  <c r="AB23" i="5"/>
  <c r="AA23" i="5"/>
  <c r="W23" i="5"/>
  <c r="X23" i="5" s="1"/>
  <c r="M23" i="5"/>
  <c r="L23" i="5"/>
  <c r="P23" i="5" s="1"/>
  <c r="J23" i="5"/>
  <c r="I23" i="5"/>
  <c r="S23" i="5" s="1"/>
  <c r="E23" i="5"/>
  <c r="H23" i="5" s="1"/>
  <c r="R23" i="5" s="1"/>
  <c r="AF22" i="5"/>
  <c r="AE22" i="5"/>
  <c r="AC22" i="5"/>
  <c r="AB22" i="5"/>
  <c r="AA22" i="5"/>
  <c r="X22" i="5"/>
  <c r="Y22" i="5" s="1"/>
  <c r="W22" i="5"/>
  <c r="O22" i="5"/>
  <c r="M22" i="5"/>
  <c r="L22" i="5"/>
  <c r="P22" i="5" s="1"/>
  <c r="J22" i="5"/>
  <c r="I22" i="5"/>
  <c r="S22" i="5" s="1"/>
  <c r="H22" i="5"/>
  <c r="R22" i="5" s="1"/>
  <c r="G22" i="5"/>
  <c r="E22" i="5"/>
  <c r="F22" i="5" s="1"/>
  <c r="AE21" i="5"/>
  <c r="W21" i="5"/>
  <c r="W25" i="5" s="1"/>
  <c r="M21" i="5"/>
  <c r="L21" i="5"/>
  <c r="P21" i="5" s="1"/>
  <c r="E21" i="5"/>
  <c r="AF21" i="5" s="1"/>
  <c r="AE20" i="5"/>
  <c r="X20" i="5"/>
  <c r="Z20" i="5" s="1"/>
  <c r="W20" i="5"/>
  <c r="M20" i="5"/>
  <c r="L20" i="5"/>
  <c r="P20" i="5" s="1"/>
  <c r="E20" i="5"/>
  <c r="AF20" i="5" s="1"/>
  <c r="AF19" i="5"/>
  <c r="AE19" i="5"/>
  <c r="P19" i="5" s="1"/>
  <c r="Z19" i="5"/>
  <c r="X19" i="5"/>
  <c r="Y19" i="5" s="1"/>
  <c r="W19" i="5"/>
  <c r="M19" i="5"/>
  <c r="L19" i="5"/>
  <c r="I19" i="5"/>
  <c r="E19" i="5"/>
  <c r="AC19" i="5" s="1"/>
  <c r="AE18" i="5"/>
  <c r="AE25" i="5" s="1"/>
  <c r="AC18" i="5"/>
  <c r="AB18" i="5"/>
  <c r="X18" i="5"/>
  <c r="Z18" i="5" s="1"/>
  <c r="W18" i="5"/>
  <c r="M18" i="5"/>
  <c r="L18" i="5"/>
  <c r="L25" i="5" s="1"/>
  <c r="G18" i="5"/>
  <c r="E18" i="5"/>
  <c r="AA18" i="5" s="1"/>
  <c r="S17" i="5"/>
  <c r="R17" i="5"/>
  <c r="Q17" i="5"/>
  <c r="P17" i="5"/>
  <c r="O17" i="5"/>
  <c r="AF16" i="5"/>
  <c r="AD16" i="5"/>
  <c r="AB16" i="5"/>
  <c r="W16" i="5"/>
  <c r="V16" i="5"/>
  <c r="U16" i="5"/>
  <c r="U31" i="5" s="1"/>
  <c r="K16" i="5"/>
  <c r="J16" i="5"/>
  <c r="D16" i="5"/>
  <c r="C16" i="5"/>
  <c r="B16" i="5"/>
  <c r="AF15" i="5"/>
  <c r="AE15" i="5"/>
  <c r="AC15" i="5"/>
  <c r="AB15" i="5"/>
  <c r="X15" i="5"/>
  <c r="Y15" i="5" s="1"/>
  <c r="P15" i="5"/>
  <c r="O15" i="5"/>
  <c r="M15" i="5"/>
  <c r="M16" i="5" s="1"/>
  <c r="J15" i="5"/>
  <c r="E15" i="5"/>
  <c r="I15" i="5" s="1"/>
  <c r="S15" i="5" s="1"/>
  <c r="AF14" i="5"/>
  <c r="AE14" i="5"/>
  <c r="AE16" i="5" s="1"/>
  <c r="AC14" i="5"/>
  <c r="AC16" i="5" s="1"/>
  <c r="O16" i="5" s="1"/>
  <c r="AB14" i="5"/>
  <c r="AA14" i="5"/>
  <c r="Z14" i="5"/>
  <c r="Y14" i="5"/>
  <c r="Y16" i="5" s="1"/>
  <c r="X14" i="5"/>
  <c r="M14" i="5"/>
  <c r="L14" i="5"/>
  <c r="P14" i="5" s="1"/>
  <c r="J14" i="5"/>
  <c r="O14" i="5" s="1"/>
  <c r="E14" i="5"/>
  <c r="E16" i="5" s="1"/>
  <c r="AG13" i="5"/>
  <c r="AG14" i="5" s="1"/>
  <c r="S13" i="5"/>
  <c r="R13" i="5"/>
  <c r="Q13" i="5"/>
  <c r="P13" i="5"/>
  <c r="O13" i="5"/>
  <c r="AG12" i="5"/>
  <c r="AD12" i="5"/>
  <c r="AD31" i="5" s="1"/>
  <c r="W12" i="5"/>
  <c r="W31" i="5" s="1"/>
  <c r="V12" i="5"/>
  <c r="V31" i="5" s="1"/>
  <c r="U12" i="5"/>
  <c r="L12" i="5"/>
  <c r="K12" i="5"/>
  <c r="K31" i="5" s="1"/>
  <c r="D12" i="5"/>
  <c r="D31" i="5" s="1"/>
  <c r="C12" i="5"/>
  <c r="B12" i="5"/>
  <c r="B31" i="5" s="1"/>
  <c r="AF11" i="5"/>
  <c r="AC11" i="5"/>
  <c r="Y11" i="5"/>
  <c r="AB11" i="5" s="1"/>
  <c r="X11" i="5"/>
  <c r="AA11" i="5" s="1"/>
  <c r="P11" i="5"/>
  <c r="M11" i="5"/>
  <c r="J11" i="5"/>
  <c r="O11" i="5" s="1"/>
  <c r="F11" i="5"/>
  <c r="I11" i="5" s="1"/>
  <c r="E11" i="5"/>
  <c r="H11" i="5" s="1"/>
  <c r="AG10" i="5"/>
  <c r="AF10" i="5"/>
  <c r="AE10" i="5"/>
  <c r="P10" i="5" s="1"/>
  <c r="AC10" i="5"/>
  <c r="AB10" i="5"/>
  <c r="AA10" i="5"/>
  <c r="Z10" i="5"/>
  <c r="X10" i="5"/>
  <c r="Y10" i="5" s="1"/>
  <c r="M10" i="5"/>
  <c r="L10" i="5"/>
  <c r="J10" i="5"/>
  <c r="O10" i="5" s="1"/>
  <c r="I10" i="5"/>
  <c r="S10" i="5" s="1"/>
  <c r="H10" i="5"/>
  <c r="R10" i="5" s="1"/>
  <c r="E10" i="5"/>
  <c r="G10" i="5" s="1"/>
  <c r="Q10" i="5" s="1"/>
  <c r="AG9" i="5"/>
  <c r="AF9" i="5"/>
  <c r="AE9" i="5"/>
  <c r="AC9" i="5"/>
  <c r="X9" i="5"/>
  <c r="Y9" i="5" s="1"/>
  <c r="P9" i="5"/>
  <c r="M9" i="5"/>
  <c r="L9" i="5"/>
  <c r="J9" i="5"/>
  <c r="O9" i="5" s="1"/>
  <c r="H9" i="5"/>
  <c r="G9" i="5"/>
  <c r="F9" i="5"/>
  <c r="E9" i="5"/>
  <c r="I9" i="5" s="1"/>
  <c r="AF8" i="5"/>
  <c r="AE8" i="5"/>
  <c r="AC8" i="5"/>
  <c r="AB8" i="5"/>
  <c r="AA8" i="5"/>
  <c r="Z8" i="5"/>
  <c r="Y8" i="5"/>
  <c r="X8" i="5"/>
  <c r="M8" i="5"/>
  <c r="L8" i="5"/>
  <c r="P8" i="5" s="1"/>
  <c r="J8" i="5"/>
  <c r="O8" i="5" s="1"/>
  <c r="E8" i="5"/>
  <c r="I8" i="5" s="1"/>
  <c r="S8" i="5" s="1"/>
  <c r="AF7" i="5"/>
  <c r="AE7" i="5"/>
  <c r="P7" i="5" s="1"/>
  <c r="AC7" i="5"/>
  <c r="Z7" i="5"/>
  <c r="X7" i="5"/>
  <c r="AB7" i="5" s="1"/>
  <c r="O7" i="5"/>
  <c r="M7" i="5"/>
  <c r="M12" i="5" s="1"/>
  <c r="M31" i="5" s="1"/>
  <c r="L7" i="5"/>
  <c r="J7" i="5"/>
  <c r="H7" i="5"/>
  <c r="G7" i="5"/>
  <c r="Q7" i="5" s="1"/>
  <c r="F7" i="5"/>
  <c r="E7" i="5"/>
  <c r="I7" i="5" s="1"/>
  <c r="S7" i="5" s="1"/>
  <c r="AF6" i="5"/>
  <c r="AE6" i="5"/>
  <c r="AC6" i="5"/>
  <c r="AB6" i="5"/>
  <c r="AA6" i="5"/>
  <c r="X6" i="5"/>
  <c r="Z6" i="5" s="1"/>
  <c r="M6" i="5"/>
  <c r="L6" i="5"/>
  <c r="P6" i="5" s="1"/>
  <c r="J6" i="5"/>
  <c r="O6" i="5" s="1"/>
  <c r="I6" i="5"/>
  <c r="S6" i="5" s="1"/>
  <c r="E6" i="5"/>
  <c r="H6" i="5" s="1"/>
  <c r="R6" i="5" s="1"/>
  <c r="AF5" i="5"/>
  <c r="AF12" i="5" s="1"/>
  <c r="AE5" i="5"/>
  <c r="AE12" i="5" s="1"/>
  <c r="AC5" i="5"/>
  <c r="AC12" i="5" s="1"/>
  <c r="X5" i="5"/>
  <c r="X12" i="5" s="1"/>
  <c r="P5" i="5"/>
  <c r="M5" i="5"/>
  <c r="L5" i="5"/>
  <c r="J5" i="5"/>
  <c r="J12" i="5" s="1"/>
  <c r="H5" i="5"/>
  <c r="G5" i="5"/>
  <c r="F5" i="5"/>
  <c r="E5" i="5"/>
  <c r="I5" i="5" s="1"/>
  <c r="R3" i="5"/>
  <c r="P25" i="5" l="1"/>
  <c r="Y23" i="5"/>
  <c r="Z23" i="5"/>
  <c r="AE31" i="5"/>
  <c r="I12" i="5"/>
  <c r="S9" i="5"/>
  <c r="Q22" i="5"/>
  <c r="F12" i="5"/>
  <c r="R11" i="5"/>
  <c r="O12" i="5"/>
  <c r="S11" i="5"/>
  <c r="L31" i="5"/>
  <c r="S19" i="5"/>
  <c r="F15" i="5"/>
  <c r="Z5" i="5"/>
  <c r="G15" i="5"/>
  <c r="Q15" i="5" s="1"/>
  <c r="Z15" i="5"/>
  <c r="Z16" i="5" s="1"/>
  <c r="G21" i="5"/>
  <c r="X21" i="5"/>
  <c r="Z22" i="5"/>
  <c r="AA5" i="5"/>
  <c r="F8" i="5"/>
  <c r="AA9" i="5"/>
  <c r="R9" i="5" s="1"/>
  <c r="P12" i="5"/>
  <c r="F14" i="5"/>
  <c r="F16" i="5" s="1"/>
  <c r="H15" i="5"/>
  <c r="AA15" i="5"/>
  <c r="AA16" i="5" s="1"/>
  <c r="P18" i="5"/>
  <c r="AF18" i="5"/>
  <c r="F20" i="5"/>
  <c r="H21" i="5"/>
  <c r="AC23" i="5"/>
  <c r="O23" i="5" s="1"/>
  <c r="Y5" i="5"/>
  <c r="F21" i="5"/>
  <c r="G8" i="5"/>
  <c r="Q8" i="5" s="1"/>
  <c r="AB9" i="5"/>
  <c r="G14" i="5"/>
  <c r="X16" i="5"/>
  <c r="Q18" i="5"/>
  <c r="G20" i="5"/>
  <c r="Q20" i="5" s="1"/>
  <c r="I21" i="5"/>
  <c r="E25" i="5"/>
  <c r="H8" i="5"/>
  <c r="R8" i="5" s="1"/>
  <c r="E12" i="5"/>
  <c r="H14" i="5"/>
  <c r="F19" i="5"/>
  <c r="H20" i="5"/>
  <c r="R20" i="5" s="1"/>
  <c r="Y20" i="5"/>
  <c r="J21" i="5"/>
  <c r="AA21" i="5"/>
  <c r="AF23" i="5"/>
  <c r="I14" i="5"/>
  <c r="L16" i="5"/>
  <c r="P16" i="5" s="1"/>
  <c r="G19" i="5"/>
  <c r="Q19" i="5" s="1"/>
  <c r="I20" i="5"/>
  <c r="AB21" i="5"/>
  <c r="Z9" i="5"/>
  <c r="Q9" i="5" s="1"/>
  <c r="AB5" i="5"/>
  <c r="AB12" i="5" s="1"/>
  <c r="O5" i="5"/>
  <c r="Y7" i="5"/>
  <c r="F18" i="5"/>
  <c r="H19" i="5"/>
  <c r="R19" i="5" s="1"/>
  <c r="J20" i="5"/>
  <c r="AA20" i="5"/>
  <c r="AC21" i="5"/>
  <c r="G24" i="5"/>
  <c r="Z24" i="5"/>
  <c r="H12" i="5"/>
  <c r="AB20" i="5"/>
  <c r="E29" i="5"/>
  <c r="F6" i="5"/>
  <c r="AA7" i="5"/>
  <c r="R7" i="5" s="1"/>
  <c r="G11" i="5"/>
  <c r="Z11" i="5"/>
  <c r="H18" i="5"/>
  <c r="Y18" i="5"/>
  <c r="J19" i="5"/>
  <c r="O19" i="5" s="1"/>
  <c r="AA19" i="5"/>
  <c r="AA25" i="5" s="1"/>
  <c r="AC20" i="5"/>
  <c r="AC25" i="5" s="1"/>
  <c r="AC31" i="5" s="1"/>
  <c r="F23" i="5"/>
  <c r="I24" i="5"/>
  <c r="AB24" i="5"/>
  <c r="Q27" i="5"/>
  <c r="F28" i="5"/>
  <c r="F29" i="5" s="1"/>
  <c r="G6" i="5"/>
  <c r="Q6" i="5" s="1"/>
  <c r="Y6" i="5"/>
  <c r="F10" i="5"/>
  <c r="I18" i="5"/>
  <c r="AB19" i="5"/>
  <c r="AB25" i="5" s="1"/>
  <c r="G23" i="5"/>
  <c r="R27" i="5"/>
  <c r="G28" i="5"/>
  <c r="Q28" i="5" s="1"/>
  <c r="Y28" i="5"/>
  <c r="AB28" i="5" s="1"/>
  <c r="AB29" i="5" s="1"/>
  <c r="S29" i="5" s="1"/>
  <c r="J18" i="5"/>
  <c r="S27" i="5"/>
  <c r="H28" i="5"/>
  <c r="R28" i="5" s="1"/>
  <c r="Z28" i="5"/>
  <c r="Z29" i="5" s="1"/>
  <c r="R14" i="5" l="1"/>
  <c r="H16" i="5"/>
  <c r="R16" i="5" s="1"/>
  <c r="Y12" i="5"/>
  <c r="AA12" i="5"/>
  <c r="AA31" i="5" s="1"/>
  <c r="Q23" i="5"/>
  <c r="E31" i="5"/>
  <c r="Y29" i="5"/>
  <c r="Q24" i="5"/>
  <c r="S20" i="5"/>
  <c r="R21" i="5"/>
  <c r="S12" i="5"/>
  <c r="G29" i="5"/>
  <c r="Q29" i="5" s="1"/>
  <c r="I25" i="5"/>
  <c r="S25" i="5" s="1"/>
  <c r="S18" i="5"/>
  <c r="Z21" i="5"/>
  <c r="Z25" i="5" s="1"/>
  <c r="Y21" i="5"/>
  <c r="S5" i="5"/>
  <c r="S24" i="5"/>
  <c r="Y25" i="5"/>
  <c r="S21" i="5"/>
  <c r="AF25" i="5"/>
  <c r="AF31" i="5" s="1"/>
  <c r="S28" i="5"/>
  <c r="H25" i="5"/>
  <c r="R25" i="5" s="1"/>
  <c r="R18" i="5"/>
  <c r="O20" i="5"/>
  <c r="I16" i="5"/>
  <c r="S16" i="5" s="1"/>
  <c r="S14" i="5"/>
  <c r="R5" i="5"/>
  <c r="G25" i="5"/>
  <c r="Q25" i="5" s="1"/>
  <c r="P31" i="5"/>
  <c r="Q11" i="5"/>
  <c r="F25" i="5"/>
  <c r="F31" i="5" s="1"/>
  <c r="R15" i="5"/>
  <c r="Z12" i="5"/>
  <c r="G12" i="5"/>
  <c r="O21" i="5"/>
  <c r="Q14" i="5"/>
  <c r="G16" i="5"/>
  <c r="Q16" i="5" s="1"/>
  <c r="Q5" i="5"/>
  <c r="AB31" i="5"/>
  <c r="J25" i="5"/>
  <c r="O18" i="5"/>
  <c r="X25" i="5"/>
  <c r="X31" i="5" s="1"/>
  <c r="H29" i="5"/>
  <c r="R29" i="5" s="1"/>
  <c r="Y31" i="5" l="1"/>
  <c r="Z31" i="5"/>
  <c r="R12" i="5"/>
  <c r="G31" i="5"/>
  <c r="Q31" i="5" s="1"/>
  <c r="Q12" i="5"/>
  <c r="Q21" i="5"/>
  <c r="I31" i="5"/>
  <c r="S31" i="5" s="1"/>
  <c r="H31" i="5"/>
  <c r="R31" i="5" s="1"/>
  <c r="O25" i="5"/>
  <c r="J31" i="5"/>
  <c r="O31" i="5" s="1"/>
  <c r="Z47" i="3" l="1"/>
  <c r="G19" i="3"/>
  <c r="Z19" i="3"/>
  <c r="X19" i="3"/>
  <c r="B86" i="3"/>
  <c r="B82" i="3"/>
  <c r="D82" i="3" s="1"/>
  <c r="B79" i="3"/>
  <c r="B75" i="3"/>
  <c r="AG19" i="3"/>
  <c r="AC19" i="3"/>
  <c r="B72" i="3"/>
  <c r="B68" i="3"/>
  <c r="J50" i="3" l="1"/>
  <c r="J49" i="3"/>
  <c r="J48" i="3"/>
  <c r="J47" i="3"/>
  <c r="AG49" i="3"/>
  <c r="AF49" i="3" s="1"/>
  <c r="S59" i="3"/>
  <c r="S57" i="3"/>
  <c r="S53" i="3"/>
  <c r="S42" i="3"/>
  <c r="Q59" i="3"/>
  <c r="Q57" i="3"/>
  <c r="Q53" i="3"/>
  <c r="Q46" i="3"/>
  <c r="Q42" i="3"/>
  <c r="P57" i="3"/>
  <c r="P53" i="3"/>
  <c r="P51" i="3"/>
  <c r="P46" i="3"/>
  <c r="P44" i="3"/>
  <c r="P42" i="3"/>
  <c r="P40" i="3"/>
  <c r="O57" i="3"/>
  <c r="O53" i="3"/>
  <c r="O46" i="3"/>
  <c r="O42" i="3"/>
  <c r="AG47" i="3"/>
  <c r="AF47" i="3" s="1"/>
  <c r="AG50" i="3"/>
  <c r="AF50" i="3" s="1"/>
  <c r="AG48" i="3"/>
  <c r="AF48" i="3" s="1"/>
  <c r="AA19" i="3"/>
  <c r="W48" i="3"/>
  <c r="X48" i="3" s="1"/>
  <c r="Y48" i="3" s="1"/>
  <c r="W47" i="3"/>
  <c r="W50" i="3"/>
  <c r="X50" i="3" s="1"/>
  <c r="Z50" i="3" s="1"/>
  <c r="W49" i="3"/>
  <c r="X49" i="3" s="1"/>
  <c r="Z49" i="3" s="1"/>
  <c r="AB19" i="3"/>
  <c r="S27" i="3"/>
  <c r="S23" i="3"/>
  <c r="S16" i="3"/>
  <c r="S12" i="3"/>
  <c r="I46" i="3"/>
  <c r="S46" i="3" s="1"/>
  <c r="H46" i="3"/>
  <c r="R46" i="3" s="1"/>
  <c r="R59" i="3"/>
  <c r="R57" i="3"/>
  <c r="R53" i="3"/>
  <c r="R42" i="3"/>
  <c r="R32" i="3"/>
  <c r="R31" i="3"/>
  <c r="R30" i="3"/>
  <c r="R29" i="3"/>
  <c r="R27" i="3"/>
  <c r="R23" i="3"/>
  <c r="R16" i="3"/>
  <c r="R12" i="3"/>
  <c r="Q27" i="3"/>
  <c r="Q23" i="3"/>
  <c r="Q16" i="3"/>
  <c r="Q12" i="3"/>
  <c r="P32" i="3"/>
  <c r="P31" i="3"/>
  <c r="P30" i="3"/>
  <c r="P29" i="3"/>
  <c r="P27" i="3"/>
  <c r="P23" i="3"/>
  <c r="P21" i="3"/>
  <c r="P16" i="3"/>
  <c r="P14" i="3"/>
  <c r="P12" i="3"/>
  <c r="P10" i="3"/>
  <c r="O32" i="3"/>
  <c r="O31" i="3"/>
  <c r="O30" i="3"/>
  <c r="O29" i="3"/>
  <c r="O27" i="3"/>
  <c r="O23" i="3"/>
  <c r="O16" i="3"/>
  <c r="O12" i="3"/>
  <c r="X25" i="3"/>
  <c r="AA25" i="3" s="1"/>
  <c r="X24" i="3"/>
  <c r="AA24" i="3" s="1"/>
  <c r="AG18" i="3"/>
  <c r="AC18" i="3" s="1"/>
  <c r="AH18" i="3"/>
  <c r="AG20" i="3"/>
  <c r="AF20" i="3" s="1"/>
  <c r="W17" i="3"/>
  <c r="W18" i="3"/>
  <c r="W20" i="3"/>
  <c r="X20" i="3" s="1"/>
  <c r="Z20" i="3" s="1"/>
  <c r="V22" i="3"/>
  <c r="J20" i="3"/>
  <c r="J19" i="3"/>
  <c r="J18" i="3"/>
  <c r="J17" i="3"/>
  <c r="AD56" i="3"/>
  <c r="W56" i="3"/>
  <c r="V56" i="3"/>
  <c r="U56" i="3"/>
  <c r="AF55" i="3"/>
  <c r="AE55" i="3"/>
  <c r="AC55" i="3"/>
  <c r="X55" i="3"/>
  <c r="AA55" i="3" s="1"/>
  <c r="AF54" i="3"/>
  <c r="AE54" i="3"/>
  <c r="AC54" i="3"/>
  <c r="X54" i="3"/>
  <c r="AB54" i="3" s="1"/>
  <c r="V52" i="3"/>
  <c r="U52" i="3"/>
  <c r="AF51" i="3"/>
  <c r="AD51" i="3"/>
  <c r="AD52" i="3" s="1"/>
  <c r="AA51" i="3"/>
  <c r="X51" i="3"/>
  <c r="AC51" i="3" s="1"/>
  <c r="AE50" i="3"/>
  <c r="AE49" i="3"/>
  <c r="AE48" i="3"/>
  <c r="AE47" i="3"/>
  <c r="AD45" i="3"/>
  <c r="W45" i="3"/>
  <c r="V45" i="3"/>
  <c r="U45" i="3"/>
  <c r="AF44" i="3"/>
  <c r="AC44" i="3"/>
  <c r="X44" i="3"/>
  <c r="Y44" i="3" s="1"/>
  <c r="AB44" i="3" s="1"/>
  <c r="AF43" i="3"/>
  <c r="AE43" i="3"/>
  <c r="AE45" i="3" s="1"/>
  <c r="AC43" i="3"/>
  <c r="X43" i="3"/>
  <c r="AB43" i="3" s="1"/>
  <c r="AD41" i="3"/>
  <c r="W41" i="3"/>
  <c r="V41" i="3"/>
  <c r="U41" i="3"/>
  <c r="AF40" i="3"/>
  <c r="AC40" i="3"/>
  <c r="X40" i="3"/>
  <c r="Y40" i="3" s="1"/>
  <c r="AB40" i="3" s="1"/>
  <c r="AF39" i="3"/>
  <c r="AE39" i="3"/>
  <c r="AC39" i="3"/>
  <c r="X39" i="3"/>
  <c r="AA39" i="3" s="1"/>
  <c r="AF38" i="3"/>
  <c r="AE38" i="3"/>
  <c r="AC38" i="3"/>
  <c r="X38" i="3"/>
  <c r="AB38" i="3" s="1"/>
  <c r="AF37" i="3"/>
  <c r="AE37" i="3"/>
  <c r="AC37" i="3"/>
  <c r="X37" i="3"/>
  <c r="Z37" i="3" s="1"/>
  <c r="AF36" i="3"/>
  <c r="AE36" i="3"/>
  <c r="AC36" i="3"/>
  <c r="X36" i="3"/>
  <c r="AA36" i="3" s="1"/>
  <c r="AF35" i="3"/>
  <c r="AE35" i="3"/>
  <c r="AC35" i="3"/>
  <c r="X35" i="3"/>
  <c r="AB35" i="3" s="1"/>
  <c r="AF34" i="3"/>
  <c r="AE34" i="3"/>
  <c r="AC34" i="3"/>
  <c r="X34" i="3"/>
  <c r="AB34" i="3" s="1"/>
  <c r="AD26" i="3"/>
  <c r="W26" i="3"/>
  <c r="V26" i="3"/>
  <c r="U26" i="3"/>
  <c r="AF25" i="3"/>
  <c r="AE25" i="3"/>
  <c r="AC25" i="3"/>
  <c r="AF24" i="3"/>
  <c r="AE24" i="3"/>
  <c r="AC24" i="3"/>
  <c r="U22" i="3"/>
  <c r="AF21" i="3"/>
  <c r="AD21" i="3"/>
  <c r="AD22" i="3" s="1"/>
  <c r="AA21" i="3"/>
  <c r="X21" i="3"/>
  <c r="AB21" i="3" s="1"/>
  <c r="AE20" i="3"/>
  <c r="AE19" i="3"/>
  <c r="AE18" i="3"/>
  <c r="AE17" i="3"/>
  <c r="AD15" i="3"/>
  <c r="W15" i="3"/>
  <c r="V15" i="3"/>
  <c r="U15" i="3"/>
  <c r="AF14" i="3"/>
  <c r="AC14" i="3"/>
  <c r="X14" i="3"/>
  <c r="AF13" i="3"/>
  <c r="AE13" i="3"/>
  <c r="AE15" i="3" s="1"/>
  <c r="AC13" i="3"/>
  <c r="X13" i="3"/>
  <c r="AA13" i="3" s="1"/>
  <c r="AD11" i="3"/>
  <c r="W11" i="3"/>
  <c r="V11" i="3"/>
  <c r="U11" i="3"/>
  <c r="AF10" i="3"/>
  <c r="AC10" i="3"/>
  <c r="X10" i="3"/>
  <c r="AF9" i="3"/>
  <c r="AE9" i="3"/>
  <c r="AC9" i="3"/>
  <c r="X9" i="3"/>
  <c r="AA9" i="3" s="1"/>
  <c r="AF8" i="3"/>
  <c r="AE8" i="3"/>
  <c r="AC8" i="3"/>
  <c r="X8" i="3"/>
  <c r="AB8" i="3" s="1"/>
  <c r="AF7" i="3"/>
  <c r="AE7" i="3"/>
  <c r="AC7" i="3"/>
  <c r="X7" i="3"/>
  <c r="Z7" i="3" s="1"/>
  <c r="AF6" i="3"/>
  <c r="AE6" i="3"/>
  <c r="AC6" i="3"/>
  <c r="X6" i="3"/>
  <c r="AA6" i="3" s="1"/>
  <c r="AF5" i="3"/>
  <c r="AE5" i="3"/>
  <c r="AC5" i="3"/>
  <c r="X5" i="3"/>
  <c r="AA5" i="3" s="1"/>
  <c r="AF4" i="3"/>
  <c r="AE4" i="3"/>
  <c r="AC4" i="3"/>
  <c r="X4" i="3"/>
  <c r="Z4" i="3" s="1"/>
  <c r="AB47" i="3" l="1"/>
  <c r="X47" i="3"/>
  <c r="D75" i="3"/>
  <c r="AB13" i="3"/>
  <c r="AB48" i="3"/>
  <c r="AB18" i="3"/>
  <c r="AB39" i="3"/>
  <c r="AC48" i="3"/>
  <c r="O48" i="3" s="1"/>
  <c r="AC50" i="3"/>
  <c r="O50" i="3" s="1"/>
  <c r="AC47" i="3"/>
  <c r="O47" i="3" s="1"/>
  <c r="AB17" i="3"/>
  <c r="AC17" i="3"/>
  <c r="O17" i="3" s="1"/>
  <c r="AA17" i="3"/>
  <c r="AA18" i="3"/>
  <c r="AA49" i="3"/>
  <c r="AA50" i="3"/>
  <c r="AC49" i="3"/>
  <c r="O49" i="3" s="1"/>
  <c r="AE56" i="3"/>
  <c r="AB7" i="3"/>
  <c r="AB51" i="3"/>
  <c r="AG51" i="3"/>
  <c r="AB20" i="3"/>
  <c r="AA48" i="3"/>
  <c r="AB49" i="3"/>
  <c r="X45" i="3"/>
  <c r="AB36" i="3"/>
  <c r="AA47" i="3"/>
  <c r="Z48" i="3"/>
  <c r="AB25" i="3"/>
  <c r="W52" i="3"/>
  <c r="W58" i="3" s="1"/>
  <c r="O18" i="3"/>
  <c r="AB37" i="3"/>
  <c r="AB55" i="3"/>
  <c r="AB24" i="3"/>
  <c r="AB50" i="3"/>
  <c r="AA20" i="3"/>
  <c r="AB4" i="3"/>
  <c r="AF26" i="3"/>
  <c r="AB5" i="3"/>
  <c r="AB6" i="3"/>
  <c r="AA4" i="3"/>
  <c r="AB9" i="3"/>
  <c r="Z44" i="3"/>
  <c r="AF56" i="3"/>
  <c r="AA44" i="3"/>
  <c r="V58" i="3"/>
  <c r="Z6" i="3"/>
  <c r="AC15" i="3"/>
  <c r="AC56" i="3"/>
  <c r="W22" i="3"/>
  <c r="W28" i="3" s="1"/>
  <c r="AF17" i="3"/>
  <c r="AD58" i="3"/>
  <c r="AF18" i="3"/>
  <c r="Z39" i="3"/>
  <c r="AC45" i="3"/>
  <c r="Z51" i="3"/>
  <c r="Z55" i="3"/>
  <c r="X15" i="3"/>
  <c r="Y47" i="3"/>
  <c r="AC20" i="3"/>
  <c r="O20" i="3" s="1"/>
  <c r="AE52" i="3"/>
  <c r="AD28" i="3"/>
  <c r="AE26" i="3"/>
  <c r="AC41" i="3"/>
  <c r="U58" i="3"/>
  <c r="Y6" i="3"/>
  <c r="Y39" i="3"/>
  <c r="Y55" i="3"/>
  <c r="Y43" i="3"/>
  <c r="Z43" i="3"/>
  <c r="AF15" i="3"/>
  <c r="X56" i="3"/>
  <c r="Z5" i="3"/>
  <c r="Y36" i="3"/>
  <c r="Z40" i="3"/>
  <c r="Z54" i="3"/>
  <c r="Y37" i="3"/>
  <c r="AA37" i="3"/>
  <c r="O19" i="3"/>
  <c r="U28" i="3"/>
  <c r="Z36" i="3"/>
  <c r="AA40" i="3"/>
  <c r="AF45" i="3"/>
  <c r="X11" i="3"/>
  <c r="V28" i="3"/>
  <c r="AE22" i="3"/>
  <c r="AF52" i="3"/>
  <c r="AC26" i="3"/>
  <c r="AF41" i="3"/>
  <c r="Z8" i="3"/>
  <c r="AC21" i="3"/>
  <c r="Z21" i="3"/>
  <c r="Z25" i="3"/>
  <c r="Y25" i="3"/>
  <c r="X26" i="3"/>
  <c r="X41" i="3"/>
  <c r="Z38" i="3"/>
  <c r="Y38" i="3"/>
  <c r="AA38" i="3"/>
  <c r="AE11" i="3"/>
  <c r="Y19" i="3"/>
  <c r="AE41" i="3"/>
  <c r="AA8" i="3"/>
  <c r="Y8" i="3"/>
  <c r="AC11" i="3"/>
  <c r="AA35" i="3"/>
  <c r="Z35" i="3"/>
  <c r="Y35" i="3"/>
  <c r="AF11" i="3"/>
  <c r="AA10" i="3"/>
  <c r="Z10" i="3"/>
  <c r="Y10" i="3"/>
  <c r="AB10" i="3" s="1"/>
  <c r="AA14" i="3"/>
  <c r="AA15" i="3" s="1"/>
  <c r="Z14" i="3"/>
  <c r="Y14" i="3"/>
  <c r="AB14" i="3" s="1"/>
  <c r="AA26" i="3"/>
  <c r="Y5" i="3"/>
  <c r="X18" i="3"/>
  <c r="Z18" i="3" s="1"/>
  <c r="Y50" i="3"/>
  <c r="Y54" i="3"/>
  <c r="Y7" i="3"/>
  <c r="AA54" i="3"/>
  <c r="AA56" i="3" s="1"/>
  <c r="X52" i="3"/>
  <c r="AA7" i="3"/>
  <c r="Y9" i="3"/>
  <c r="Y13" i="3"/>
  <c r="X17" i="3"/>
  <c r="Z17" i="3" s="1"/>
  <c r="Y20" i="3"/>
  <c r="Y24" i="3"/>
  <c r="Y34" i="3"/>
  <c r="Y4" i="3"/>
  <c r="Z9" i="3"/>
  <c r="Z13" i="3"/>
  <c r="Z24" i="3"/>
  <c r="Z34" i="3"/>
  <c r="AA43" i="3"/>
  <c r="Y49" i="3"/>
  <c r="AA34" i="3"/>
  <c r="AA22" i="3" l="1"/>
  <c r="AB22" i="3"/>
  <c r="AA52" i="3"/>
  <c r="AC22" i="3"/>
  <c r="AA45" i="3"/>
  <c r="Z45" i="3"/>
  <c r="AB15" i="3"/>
  <c r="AE58" i="3"/>
  <c r="AC52" i="3"/>
  <c r="AC58" i="3" s="1"/>
  <c r="AF22" i="3"/>
  <c r="AF28" i="3" s="1"/>
  <c r="AB41" i="3"/>
  <c r="Y56" i="3"/>
  <c r="AB56" i="3"/>
  <c r="Y26" i="3"/>
  <c r="AB26" i="3"/>
  <c r="AB52" i="3"/>
  <c r="AE28" i="3"/>
  <c r="AF58" i="3"/>
  <c r="Y45" i="3"/>
  <c r="AB45" i="3"/>
  <c r="AB11" i="3"/>
  <c r="Y52" i="3"/>
  <c r="Z56" i="3"/>
  <c r="Z15" i="3"/>
  <c r="Z52" i="3"/>
  <c r="Z11" i="3"/>
  <c r="Y41" i="3"/>
  <c r="AA41" i="3"/>
  <c r="Y15" i="3"/>
  <c r="AA11" i="3"/>
  <c r="Z41" i="3"/>
  <c r="Z26" i="3"/>
  <c r="X22" i="3"/>
  <c r="X28" i="3" s="1"/>
  <c r="Y17" i="3"/>
  <c r="X58" i="3"/>
  <c r="AC28" i="3"/>
  <c r="Y11" i="3"/>
  <c r="Y18" i="3"/>
  <c r="AA58" i="3" l="1"/>
  <c r="AB28" i="3"/>
  <c r="AB58" i="3"/>
  <c r="Y58" i="3"/>
  <c r="Z58" i="3"/>
  <c r="Z22" i="3"/>
  <c r="Z28" i="3" s="1"/>
  <c r="Y22" i="3"/>
  <c r="Y28" i="3" s="1"/>
  <c r="AA28" i="3"/>
  <c r="O193" i="2"/>
  <c r="O192" i="2"/>
  <c r="O191" i="2"/>
  <c r="G193" i="2"/>
  <c r="N192" i="2"/>
  <c r="N191" i="2"/>
  <c r="F45" i="2"/>
  <c r="G45" i="2"/>
  <c r="G44" i="2"/>
  <c r="K13" i="2"/>
  <c r="M212" i="2"/>
  <c r="N212" i="2" s="1"/>
  <c r="J212" i="2"/>
  <c r="N292" i="1"/>
  <c r="M292" i="1"/>
  <c r="J292" i="1"/>
  <c r="K56" i="3"/>
  <c r="D56" i="3"/>
  <c r="C56" i="3"/>
  <c r="B56" i="3"/>
  <c r="M55" i="3"/>
  <c r="L55" i="3"/>
  <c r="P55" i="3" s="1"/>
  <c r="J55" i="3"/>
  <c r="O55" i="3" s="1"/>
  <c r="E55" i="3"/>
  <c r="M54" i="3"/>
  <c r="L54" i="3"/>
  <c r="P54" i="3" s="1"/>
  <c r="J54" i="3"/>
  <c r="O54" i="3" s="1"/>
  <c r="E54" i="3"/>
  <c r="I54" i="3" s="1"/>
  <c r="D52" i="3"/>
  <c r="C52" i="3"/>
  <c r="B52" i="3"/>
  <c r="M51" i="3"/>
  <c r="K51" i="3"/>
  <c r="K52" i="3" s="1"/>
  <c r="H51" i="3"/>
  <c r="R51" i="3" s="1"/>
  <c r="E51" i="3"/>
  <c r="M50" i="3"/>
  <c r="L50" i="3"/>
  <c r="P50" i="3" s="1"/>
  <c r="E50" i="3"/>
  <c r="M49" i="3"/>
  <c r="L49" i="3"/>
  <c r="P49" i="3" s="1"/>
  <c r="E49" i="3"/>
  <c r="M48" i="3"/>
  <c r="L48" i="3"/>
  <c r="P48" i="3" s="1"/>
  <c r="E48" i="3"/>
  <c r="M47" i="3"/>
  <c r="L47" i="3"/>
  <c r="P47" i="3" s="1"/>
  <c r="E47" i="3"/>
  <c r="K45" i="3"/>
  <c r="D45" i="3"/>
  <c r="C45" i="3"/>
  <c r="B45" i="3"/>
  <c r="M44" i="3"/>
  <c r="J44" i="3"/>
  <c r="O44" i="3" s="1"/>
  <c r="E44" i="3"/>
  <c r="G44" i="3" s="1"/>
  <c r="Q44" i="3" s="1"/>
  <c r="M43" i="3"/>
  <c r="L43" i="3"/>
  <c r="P43" i="3" s="1"/>
  <c r="J43" i="3"/>
  <c r="O43" i="3" s="1"/>
  <c r="E43" i="3"/>
  <c r="K41" i="3"/>
  <c r="D41" i="3"/>
  <c r="C41" i="3"/>
  <c r="B41" i="3"/>
  <c r="M40" i="3"/>
  <c r="J40" i="3"/>
  <c r="O40" i="3" s="1"/>
  <c r="E40" i="3"/>
  <c r="H40" i="3" s="1"/>
  <c r="R40" i="3" s="1"/>
  <c r="M39" i="3"/>
  <c r="L39" i="3"/>
  <c r="P39" i="3" s="1"/>
  <c r="J39" i="3"/>
  <c r="O39" i="3" s="1"/>
  <c r="E39" i="3"/>
  <c r="M38" i="3"/>
  <c r="L38" i="3"/>
  <c r="P38" i="3" s="1"/>
  <c r="J38" i="3"/>
  <c r="O38" i="3" s="1"/>
  <c r="E38" i="3"/>
  <c r="M37" i="3"/>
  <c r="L37" i="3"/>
  <c r="P37" i="3" s="1"/>
  <c r="J37" i="3"/>
  <c r="O37" i="3" s="1"/>
  <c r="E37" i="3"/>
  <c r="M36" i="3"/>
  <c r="L36" i="3"/>
  <c r="P36" i="3" s="1"/>
  <c r="J36" i="3"/>
  <c r="O36" i="3" s="1"/>
  <c r="E36" i="3"/>
  <c r="M35" i="3"/>
  <c r="L35" i="3"/>
  <c r="P35" i="3" s="1"/>
  <c r="J35" i="3"/>
  <c r="O35" i="3" s="1"/>
  <c r="E35" i="3"/>
  <c r="M34" i="3"/>
  <c r="L34" i="3"/>
  <c r="P34" i="3" s="1"/>
  <c r="J34" i="3"/>
  <c r="O34" i="3" s="1"/>
  <c r="E34" i="3"/>
  <c r="I34" i="3" s="1"/>
  <c r="D22" i="3"/>
  <c r="C22" i="3"/>
  <c r="B22" i="3"/>
  <c r="M21" i="3"/>
  <c r="K21" i="3"/>
  <c r="H21" i="3"/>
  <c r="R21" i="3" s="1"/>
  <c r="E21" i="3"/>
  <c r="M20" i="3"/>
  <c r="L20" i="3"/>
  <c r="P20" i="3" s="1"/>
  <c r="E20" i="3"/>
  <c r="M19" i="3"/>
  <c r="L19" i="3"/>
  <c r="P19" i="3" s="1"/>
  <c r="E19" i="3"/>
  <c r="M18" i="3"/>
  <c r="L18" i="3"/>
  <c r="P18" i="3" s="1"/>
  <c r="E18" i="3"/>
  <c r="M17" i="3"/>
  <c r="L17" i="3"/>
  <c r="P17" i="3" s="1"/>
  <c r="E17" i="3"/>
  <c r="K26" i="3"/>
  <c r="D26" i="3"/>
  <c r="C26" i="3"/>
  <c r="B26" i="3"/>
  <c r="M25" i="3"/>
  <c r="L25" i="3"/>
  <c r="P25" i="3" s="1"/>
  <c r="J25" i="3"/>
  <c r="O25" i="3" s="1"/>
  <c r="E25" i="3"/>
  <c r="M24" i="3"/>
  <c r="L24" i="3"/>
  <c r="P24" i="3" s="1"/>
  <c r="J24" i="3"/>
  <c r="O24" i="3" s="1"/>
  <c r="E24" i="3"/>
  <c r="I24" i="3" s="1"/>
  <c r="K15" i="3"/>
  <c r="D15" i="3"/>
  <c r="C15" i="3"/>
  <c r="B15" i="3"/>
  <c r="M14" i="3"/>
  <c r="J14" i="3"/>
  <c r="O14" i="3" s="1"/>
  <c r="E14" i="3"/>
  <c r="H14" i="3" s="1"/>
  <c r="R14" i="3" s="1"/>
  <c r="M13" i="3"/>
  <c r="L13" i="3"/>
  <c r="J13" i="3"/>
  <c r="O13" i="3" s="1"/>
  <c r="E13" i="3"/>
  <c r="K11" i="3"/>
  <c r="D11" i="3"/>
  <c r="C11" i="3"/>
  <c r="B11" i="3"/>
  <c r="M10" i="3"/>
  <c r="J10" i="3"/>
  <c r="O10" i="3" s="1"/>
  <c r="E10" i="3"/>
  <c r="F10" i="3" s="1"/>
  <c r="I10" i="3" s="1"/>
  <c r="S10" i="3" s="1"/>
  <c r="M9" i="3"/>
  <c r="L9" i="3"/>
  <c r="P9" i="3" s="1"/>
  <c r="J9" i="3"/>
  <c r="O9" i="3" s="1"/>
  <c r="E9" i="3"/>
  <c r="M8" i="3"/>
  <c r="L8" i="3"/>
  <c r="P8" i="3" s="1"/>
  <c r="J8" i="3"/>
  <c r="O8" i="3" s="1"/>
  <c r="E8" i="3"/>
  <c r="M7" i="3"/>
  <c r="L7" i="3"/>
  <c r="P7" i="3" s="1"/>
  <c r="J7" i="3"/>
  <c r="O7" i="3" s="1"/>
  <c r="E7" i="3"/>
  <c r="M6" i="3"/>
  <c r="L6" i="3"/>
  <c r="P6" i="3" s="1"/>
  <c r="J6" i="3"/>
  <c r="O6" i="3" s="1"/>
  <c r="E6" i="3"/>
  <c r="M5" i="3"/>
  <c r="L5" i="3"/>
  <c r="P5" i="3" s="1"/>
  <c r="J5" i="3"/>
  <c r="O5" i="3" s="1"/>
  <c r="E5" i="3"/>
  <c r="M4" i="3"/>
  <c r="L4" i="3"/>
  <c r="P4" i="3" s="1"/>
  <c r="J4" i="3"/>
  <c r="O4" i="3" s="1"/>
  <c r="E4" i="3"/>
  <c r="F207" i="2"/>
  <c r="F206" i="2"/>
  <c r="F203" i="2"/>
  <c r="F202" i="2"/>
  <c r="F204" i="2" s="1"/>
  <c r="F199" i="2"/>
  <c r="F198" i="2"/>
  <c r="F197" i="2"/>
  <c r="F200" i="2" s="1"/>
  <c r="F194" i="2"/>
  <c r="F193" i="2"/>
  <c r="F191" i="2"/>
  <c r="F190" i="2"/>
  <c r="F189" i="2"/>
  <c r="F170" i="2"/>
  <c r="F175" i="2"/>
  <c r="F179" i="2"/>
  <c r="F182" i="2"/>
  <c r="F181" i="2"/>
  <c r="F178" i="2"/>
  <c r="F177" i="2"/>
  <c r="F174" i="2"/>
  <c r="F173" i="2"/>
  <c r="F172" i="2"/>
  <c r="F169" i="2"/>
  <c r="F168" i="2"/>
  <c r="F167" i="2"/>
  <c r="F166" i="2"/>
  <c r="F165" i="2"/>
  <c r="F164" i="2"/>
  <c r="F154" i="2"/>
  <c r="F147" i="2"/>
  <c r="F151" i="2"/>
  <c r="F150" i="2"/>
  <c r="F146" i="2"/>
  <c r="F148" i="2"/>
  <c r="F153" i="2"/>
  <c r="F149" i="2"/>
  <c r="F152" i="2"/>
  <c r="F145" i="2"/>
  <c r="F144" i="2"/>
  <c r="F142" i="2"/>
  <c r="F141" i="2"/>
  <c r="F140" i="2"/>
  <c r="F138" i="2"/>
  <c r="F137" i="2"/>
  <c r="L113" i="2"/>
  <c r="K113" i="2"/>
  <c r="I113" i="2"/>
  <c r="E113" i="2"/>
  <c r="H113" i="2" s="1"/>
  <c r="J123" i="2"/>
  <c r="D123" i="2"/>
  <c r="C123" i="2"/>
  <c r="B123" i="2"/>
  <c r="L122" i="2"/>
  <c r="K122" i="2"/>
  <c r="I122" i="2"/>
  <c r="E122" i="2"/>
  <c r="H122" i="2" s="1"/>
  <c r="L121" i="2"/>
  <c r="K121" i="2"/>
  <c r="I121" i="2"/>
  <c r="E121" i="2"/>
  <c r="J119" i="2"/>
  <c r="D119" i="2"/>
  <c r="C119" i="2"/>
  <c r="B119" i="2"/>
  <c r="L118" i="2"/>
  <c r="K118" i="2"/>
  <c r="I118" i="2"/>
  <c r="E118" i="2"/>
  <c r="G118" i="2" s="1"/>
  <c r="L117" i="2"/>
  <c r="K117" i="2"/>
  <c r="I117" i="2"/>
  <c r="E117" i="2"/>
  <c r="G117" i="2" s="1"/>
  <c r="J115" i="2"/>
  <c r="D115" i="2"/>
  <c r="C115" i="2"/>
  <c r="B115" i="2"/>
  <c r="L114" i="2"/>
  <c r="K114" i="2"/>
  <c r="I114" i="2"/>
  <c r="E114" i="2"/>
  <c r="F114" i="2" s="1"/>
  <c r="L112" i="2"/>
  <c r="K112" i="2"/>
  <c r="I112" i="2"/>
  <c r="E112" i="2"/>
  <c r="H112" i="2" s="1"/>
  <c r="L111" i="2"/>
  <c r="K111" i="2"/>
  <c r="I111" i="2"/>
  <c r="E111" i="2"/>
  <c r="G111" i="2" s="1"/>
  <c r="L110" i="2"/>
  <c r="K110" i="2"/>
  <c r="I110" i="2"/>
  <c r="E110" i="2"/>
  <c r="H110" i="2" s="1"/>
  <c r="L109" i="2"/>
  <c r="K109" i="2"/>
  <c r="I109" i="2"/>
  <c r="E109" i="2"/>
  <c r="H109" i="2" s="1"/>
  <c r="L108" i="2"/>
  <c r="K108" i="2"/>
  <c r="I108" i="2"/>
  <c r="E108" i="2"/>
  <c r="H108" i="2" s="1"/>
  <c r="L107" i="2"/>
  <c r="K107" i="2"/>
  <c r="I107" i="2"/>
  <c r="E107" i="2"/>
  <c r="H107" i="2" s="1"/>
  <c r="L106" i="2"/>
  <c r="K106" i="2"/>
  <c r="I106" i="2"/>
  <c r="E106" i="2"/>
  <c r="F106" i="2" s="1"/>
  <c r="J95" i="2"/>
  <c r="D95" i="2"/>
  <c r="C95" i="2"/>
  <c r="B95" i="2"/>
  <c r="L94" i="2"/>
  <c r="K94" i="2"/>
  <c r="I94" i="2"/>
  <c r="E94" i="2"/>
  <c r="H94" i="2" s="1"/>
  <c r="L93" i="2"/>
  <c r="K93" i="2"/>
  <c r="I93" i="2"/>
  <c r="E93" i="2"/>
  <c r="J91" i="2"/>
  <c r="D91" i="2"/>
  <c r="C91" i="2"/>
  <c r="B91" i="2"/>
  <c r="L90" i="2"/>
  <c r="K90" i="2"/>
  <c r="I90" i="2"/>
  <c r="E90" i="2"/>
  <c r="H90" i="2" s="1"/>
  <c r="L89" i="2"/>
  <c r="K89" i="2"/>
  <c r="I89" i="2"/>
  <c r="E89" i="2"/>
  <c r="G89" i="2" s="1"/>
  <c r="J87" i="2"/>
  <c r="D87" i="2"/>
  <c r="C87" i="2"/>
  <c r="B87" i="2"/>
  <c r="L86" i="2"/>
  <c r="K86" i="2"/>
  <c r="I86" i="2"/>
  <c r="E86" i="2"/>
  <c r="G86" i="2" s="1"/>
  <c r="L85" i="2"/>
  <c r="K85" i="2"/>
  <c r="I85" i="2"/>
  <c r="E85" i="2"/>
  <c r="F85" i="2" s="1"/>
  <c r="L84" i="2"/>
  <c r="K84" i="2"/>
  <c r="I84" i="2"/>
  <c r="E84" i="2"/>
  <c r="H84" i="2" s="1"/>
  <c r="L83" i="2"/>
  <c r="K83" i="2"/>
  <c r="I83" i="2"/>
  <c r="E83" i="2"/>
  <c r="H83" i="2" s="1"/>
  <c r="L82" i="2"/>
  <c r="K82" i="2"/>
  <c r="I82" i="2"/>
  <c r="E82" i="2"/>
  <c r="H82" i="2" s="1"/>
  <c r="L81" i="2"/>
  <c r="K81" i="2"/>
  <c r="I81" i="2"/>
  <c r="E81" i="2"/>
  <c r="H81" i="2" s="1"/>
  <c r="L80" i="2"/>
  <c r="K80" i="2"/>
  <c r="I80" i="2"/>
  <c r="E80" i="2"/>
  <c r="G80" i="2" s="1"/>
  <c r="L79" i="2"/>
  <c r="K79" i="2"/>
  <c r="I79" i="2"/>
  <c r="E79" i="2"/>
  <c r="G79" i="2" s="1"/>
  <c r="J70" i="2"/>
  <c r="D70" i="2"/>
  <c r="C70" i="2"/>
  <c r="B70" i="2"/>
  <c r="L69" i="2"/>
  <c r="K69" i="2"/>
  <c r="I69" i="2"/>
  <c r="E69" i="2"/>
  <c r="H69" i="2" s="1"/>
  <c r="L68" i="2"/>
  <c r="K68" i="2"/>
  <c r="I68" i="2"/>
  <c r="E68" i="2"/>
  <c r="F68" i="2" s="1"/>
  <c r="J66" i="2"/>
  <c r="D66" i="2"/>
  <c r="C66" i="2"/>
  <c r="B66" i="2"/>
  <c r="L65" i="2"/>
  <c r="K65" i="2"/>
  <c r="I65" i="2"/>
  <c r="E65" i="2"/>
  <c r="F65" i="2" s="1"/>
  <c r="L64" i="2"/>
  <c r="K64" i="2"/>
  <c r="I64" i="2"/>
  <c r="E64" i="2"/>
  <c r="H64" i="2" s="1"/>
  <c r="J62" i="2"/>
  <c r="D62" i="2"/>
  <c r="C62" i="2"/>
  <c r="B62" i="2"/>
  <c r="L61" i="2"/>
  <c r="K61" i="2"/>
  <c r="I61" i="2"/>
  <c r="E61" i="2"/>
  <c r="H61" i="2" s="1"/>
  <c r="L60" i="2"/>
  <c r="K60" i="2"/>
  <c r="I60" i="2"/>
  <c r="E60" i="2"/>
  <c r="F60" i="2" s="1"/>
  <c r="L59" i="2"/>
  <c r="K59" i="2"/>
  <c r="I59" i="2"/>
  <c r="E59" i="2"/>
  <c r="G59" i="2" s="1"/>
  <c r="L58" i="2"/>
  <c r="K58" i="2"/>
  <c r="I58" i="2"/>
  <c r="E58" i="2"/>
  <c r="H58" i="2" s="1"/>
  <c r="L57" i="2"/>
  <c r="K57" i="2"/>
  <c r="I57" i="2"/>
  <c r="E57" i="2"/>
  <c r="H57" i="2" s="1"/>
  <c r="L56" i="2"/>
  <c r="K56" i="2"/>
  <c r="I56" i="2"/>
  <c r="E56" i="2"/>
  <c r="H56" i="2" s="1"/>
  <c r="L55" i="2"/>
  <c r="K55" i="2"/>
  <c r="I55" i="2"/>
  <c r="E55" i="2"/>
  <c r="H55" i="2" s="1"/>
  <c r="L54" i="2"/>
  <c r="K54" i="2"/>
  <c r="I54" i="2"/>
  <c r="E54" i="2"/>
  <c r="H54" i="2" s="1"/>
  <c r="L53" i="2"/>
  <c r="K53" i="2"/>
  <c r="I53" i="2"/>
  <c r="E53" i="2"/>
  <c r="G53" i="2" s="1"/>
  <c r="D42" i="2"/>
  <c r="B38" i="2"/>
  <c r="B42" i="2"/>
  <c r="B46" i="2"/>
  <c r="D46" i="2"/>
  <c r="C46" i="2"/>
  <c r="L45" i="2"/>
  <c r="K45" i="2"/>
  <c r="I45" i="2"/>
  <c r="E45" i="2"/>
  <c r="L44" i="2"/>
  <c r="K44" i="2"/>
  <c r="I44" i="2"/>
  <c r="E44" i="2"/>
  <c r="C42" i="2"/>
  <c r="L41" i="2"/>
  <c r="K41" i="2"/>
  <c r="I41" i="2"/>
  <c r="E41" i="2"/>
  <c r="H41" i="2" s="1"/>
  <c r="L40" i="2"/>
  <c r="K40" i="2"/>
  <c r="I40" i="2"/>
  <c r="E40" i="2"/>
  <c r="G40" i="2" s="1"/>
  <c r="J38" i="2"/>
  <c r="D38" i="2"/>
  <c r="C38" i="2"/>
  <c r="L37" i="2"/>
  <c r="K37" i="2"/>
  <c r="I37" i="2"/>
  <c r="E37" i="2"/>
  <c r="G37" i="2" s="1"/>
  <c r="L36" i="2"/>
  <c r="K36" i="2"/>
  <c r="I36" i="2"/>
  <c r="E36" i="2"/>
  <c r="H36" i="2" s="1"/>
  <c r="L35" i="2"/>
  <c r="K35" i="2"/>
  <c r="I35" i="2"/>
  <c r="E35" i="2"/>
  <c r="G35" i="2" s="1"/>
  <c r="L34" i="2"/>
  <c r="K34" i="2"/>
  <c r="I34" i="2"/>
  <c r="E34" i="2"/>
  <c r="F34" i="2" s="1"/>
  <c r="L33" i="2"/>
  <c r="K33" i="2"/>
  <c r="I33" i="2"/>
  <c r="E33" i="2"/>
  <c r="G33" i="2" s="1"/>
  <c r="L32" i="2"/>
  <c r="K32" i="2"/>
  <c r="I32" i="2"/>
  <c r="E32" i="2"/>
  <c r="H32" i="2" s="1"/>
  <c r="L31" i="2"/>
  <c r="K31" i="2"/>
  <c r="I31" i="2"/>
  <c r="E31" i="2"/>
  <c r="G31" i="2" s="1"/>
  <c r="L30" i="2"/>
  <c r="K30" i="2"/>
  <c r="I30" i="2"/>
  <c r="E30" i="2"/>
  <c r="F30" i="2" s="1"/>
  <c r="L29" i="2"/>
  <c r="K29" i="2"/>
  <c r="I29" i="2"/>
  <c r="E29" i="2"/>
  <c r="G29" i="2" s="1"/>
  <c r="K3" i="2"/>
  <c r="E3" i="2"/>
  <c r="F3" i="2" s="1"/>
  <c r="I3" i="2"/>
  <c r="L3" i="2"/>
  <c r="D21" i="2"/>
  <c r="C21" i="2"/>
  <c r="B21" i="2"/>
  <c r="L19" i="2"/>
  <c r="K19" i="2"/>
  <c r="I19" i="2"/>
  <c r="E19" i="2"/>
  <c r="G19" i="2" s="1"/>
  <c r="J13" i="2"/>
  <c r="D13" i="2"/>
  <c r="C13" i="2"/>
  <c r="B13" i="2"/>
  <c r="L7" i="2"/>
  <c r="K7" i="2"/>
  <c r="I7" i="2"/>
  <c r="E7" i="2"/>
  <c r="H7" i="2" s="1"/>
  <c r="D207" i="2"/>
  <c r="C207" i="2"/>
  <c r="B207" i="2"/>
  <c r="L206" i="2"/>
  <c r="L207" i="2" s="1"/>
  <c r="K206" i="2"/>
  <c r="K207" i="2" s="1"/>
  <c r="I206" i="2"/>
  <c r="I207" i="2" s="1"/>
  <c r="E206" i="2"/>
  <c r="H206" i="2" s="1"/>
  <c r="H207" i="2" s="1"/>
  <c r="D204" i="2"/>
  <c r="C204" i="2"/>
  <c r="B204" i="2"/>
  <c r="L203" i="2"/>
  <c r="K203" i="2"/>
  <c r="I203" i="2"/>
  <c r="E203" i="2"/>
  <c r="L202" i="2"/>
  <c r="K202" i="2"/>
  <c r="I202" i="2"/>
  <c r="E202" i="2"/>
  <c r="G202" i="2" s="1"/>
  <c r="D200" i="2"/>
  <c r="C200" i="2"/>
  <c r="B200" i="2"/>
  <c r="L199" i="2"/>
  <c r="K199" i="2"/>
  <c r="I199" i="2"/>
  <c r="E199" i="2"/>
  <c r="H199" i="2" s="1"/>
  <c r="L198" i="2"/>
  <c r="K198" i="2"/>
  <c r="I198" i="2"/>
  <c r="E198" i="2"/>
  <c r="G198" i="2" s="1"/>
  <c r="L197" i="2"/>
  <c r="K197" i="2"/>
  <c r="I197" i="2"/>
  <c r="E197" i="2"/>
  <c r="H197" i="2" s="1"/>
  <c r="D195" i="2"/>
  <c r="C195" i="2"/>
  <c r="B195" i="2"/>
  <c r="L194" i="2"/>
  <c r="K194" i="2"/>
  <c r="I194" i="2"/>
  <c r="E194" i="2"/>
  <c r="H194" i="2" s="1"/>
  <c r="L193" i="2"/>
  <c r="K193" i="2"/>
  <c r="I193" i="2"/>
  <c r="E193" i="2"/>
  <c r="H193" i="2" s="1"/>
  <c r="L192" i="2"/>
  <c r="K192" i="2"/>
  <c r="I192" i="2"/>
  <c r="E192" i="2"/>
  <c r="H192" i="2" s="1"/>
  <c r="L191" i="2"/>
  <c r="K191" i="2"/>
  <c r="I191" i="2"/>
  <c r="E191" i="2"/>
  <c r="H191" i="2" s="1"/>
  <c r="L190" i="2"/>
  <c r="K190" i="2"/>
  <c r="I190" i="2"/>
  <c r="E190" i="2"/>
  <c r="H190" i="2" s="1"/>
  <c r="L189" i="2"/>
  <c r="K189" i="2"/>
  <c r="I189" i="2"/>
  <c r="E189" i="2"/>
  <c r="D182" i="2"/>
  <c r="C182" i="2"/>
  <c r="B182" i="2"/>
  <c r="L181" i="2"/>
  <c r="L182" i="2" s="1"/>
  <c r="K181" i="2"/>
  <c r="K182" i="2" s="1"/>
  <c r="I181" i="2"/>
  <c r="I182" i="2" s="1"/>
  <c r="E181" i="2"/>
  <c r="H181" i="2" s="1"/>
  <c r="H182" i="2" s="1"/>
  <c r="D179" i="2"/>
  <c r="C179" i="2"/>
  <c r="B179" i="2"/>
  <c r="L178" i="2"/>
  <c r="K178" i="2"/>
  <c r="I178" i="2"/>
  <c r="E178" i="2"/>
  <c r="H178" i="2" s="1"/>
  <c r="L177" i="2"/>
  <c r="K177" i="2"/>
  <c r="I177" i="2"/>
  <c r="E177" i="2"/>
  <c r="G177" i="2" s="1"/>
  <c r="D175" i="2"/>
  <c r="C175" i="2"/>
  <c r="B175" i="2"/>
  <c r="L174" i="2"/>
  <c r="K174" i="2"/>
  <c r="I174" i="2"/>
  <c r="E174" i="2"/>
  <c r="H174" i="2" s="1"/>
  <c r="L173" i="2"/>
  <c r="K173" i="2"/>
  <c r="I173" i="2"/>
  <c r="E173" i="2"/>
  <c r="H173" i="2" s="1"/>
  <c r="L172" i="2"/>
  <c r="K172" i="2"/>
  <c r="I172" i="2"/>
  <c r="E172" i="2"/>
  <c r="H172" i="2" s="1"/>
  <c r="D170" i="2"/>
  <c r="C170" i="2"/>
  <c r="B170" i="2"/>
  <c r="L169" i="2"/>
  <c r="K169" i="2"/>
  <c r="I169" i="2"/>
  <c r="E169" i="2"/>
  <c r="H169" i="2" s="1"/>
  <c r="L168" i="2"/>
  <c r="K168" i="2"/>
  <c r="I168" i="2"/>
  <c r="E168" i="2"/>
  <c r="G168" i="2" s="1"/>
  <c r="L167" i="2"/>
  <c r="K167" i="2"/>
  <c r="I167" i="2"/>
  <c r="E167" i="2"/>
  <c r="H167" i="2" s="1"/>
  <c r="L166" i="2"/>
  <c r="K166" i="2"/>
  <c r="I166" i="2"/>
  <c r="E166" i="2"/>
  <c r="G166" i="2" s="1"/>
  <c r="L165" i="2"/>
  <c r="K165" i="2"/>
  <c r="I165" i="2"/>
  <c r="E165" i="2"/>
  <c r="H165" i="2" s="1"/>
  <c r="L164" i="2"/>
  <c r="K164" i="2"/>
  <c r="I164" i="2"/>
  <c r="E164" i="2"/>
  <c r="D155" i="2"/>
  <c r="C155" i="2"/>
  <c r="B155" i="2"/>
  <c r="L154" i="2"/>
  <c r="L155" i="2" s="1"/>
  <c r="K154" i="2"/>
  <c r="K155" i="2" s="1"/>
  <c r="I154" i="2"/>
  <c r="I155" i="2" s="1"/>
  <c r="E154" i="2"/>
  <c r="H154" i="2" s="1"/>
  <c r="H155" i="2" s="1"/>
  <c r="D152" i="2"/>
  <c r="C152" i="2"/>
  <c r="B152" i="2"/>
  <c r="L151" i="2"/>
  <c r="K151" i="2"/>
  <c r="I151" i="2"/>
  <c r="E151" i="2"/>
  <c r="H151" i="2" s="1"/>
  <c r="L150" i="2"/>
  <c r="K150" i="2"/>
  <c r="I150" i="2"/>
  <c r="E150" i="2"/>
  <c r="G150" i="2" s="1"/>
  <c r="D148" i="2"/>
  <c r="C148" i="2"/>
  <c r="B148" i="2"/>
  <c r="L147" i="2"/>
  <c r="K147" i="2"/>
  <c r="I147" i="2"/>
  <c r="E147" i="2"/>
  <c r="G147" i="2" s="1"/>
  <c r="L146" i="2"/>
  <c r="K146" i="2"/>
  <c r="I146" i="2"/>
  <c r="E146" i="2"/>
  <c r="H146" i="2" s="1"/>
  <c r="L145" i="2"/>
  <c r="K145" i="2"/>
  <c r="I145" i="2"/>
  <c r="E145" i="2"/>
  <c r="H145" i="2" s="1"/>
  <c r="D143" i="2"/>
  <c r="C143" i="2"/>
  <c r="B143" i="2"/>
  <c r="L142" i="2"/>
  <c r="K142" i="2"/>
  <c r="I142" i="2"/>
  <c r="E142" i="2"/>
  <c r="G142" i="2" s="1"/>
  <c r="L141" i="2"/>
  <c r="K141" i="2"/>
  <c r="I141" i="2"/>
  <c r="E141" i="2"/>
  <c r="G141" i="2" s="1"/>
  <c r="L140" i="2"/>
  <c r="K140" i="2"/>
  <c r="I140" i="2"/>
  <c r="E140" i="2"/>
  <c r="G140" i="2" s="1"/>
  <c r="L139" i="2"/>
  <c r="K139" i="2"/>
  <c r="I139" i="2"/>
  <c r="E139" i="2"/>
  <c r="G139" i="2" s="1"/>
  <c r="L138" i="2"/>
  <c r="K138" i="2"/>
  <c r="I138" i="2"/>
  <c r="E138" i="2"/>
  <c r="G138" i="2" s="1"/>
  <c r="L137" i="2"/>
  <c r="K137" i="2"/>
  <c r="I137" i="2"/>
  <c r="E137" i="2"/>
  <c r="L20" i="2"/>
  <c r="K20" i="2"/>
  <c r="I20" i="2"/>
  <c r="E20" i="2"/>
  <c r="H20" i="2" s="1"/>
  <c r="D17" i="2"/>
  <c r="C17" i="2"/>
  <c r="B17" i="2"/>
  <c r="L16" i="2"/>
  <c r="I16" i="2"/>
  <c r="E16" i="2"/>
  <c r="G16" i="2" s="1"/>
  <c r="L15" i="2"/>
  <c r="K15" i="2"/>
  <c r="I15" i="2"/>
  <c r="E15" i="2"/>
  <c r="H15" i="2" s="1"/>
  <c r="L12" i="2"/>
  <c r="K12" i="2"/>
  <c r="I12" i="2"/>
  <c r="E12" i="2"/>
  <c r="H12" i="2" s="1"/>
  <c r="L11" i="2"/>
  <c r="I11" i="2"/>
  <c r="E11" i="2"/>
  <c r="H11" i="2" s="1"/>
  <c r="L10" i="2"/>
  <c r="K10" i="2"/>
  <c r="I10" i="2"/>
  <c r="E10" i="2"/>
  <c r="H10" i="2" s="1"/>
  <c r="L9" i="2"/>
  <c r="K9" i="2"/>
  <c r="I9" i="2"/>
  <c r="E9" i="2"/>
  <c r="H9" i="2" s="1"/>
  <c r="L8" i="2"/>
  <c r="K8" i="2"/>
  <c r="I8" i="2"/>
  <c r="E8" i="2"/>
  <c r="H8" i="2" s="1"/>
  <c r="L6" i="2"/>
  <c r="K6" i="2"/>
  <c r="I6" i="2"/>
  <c r="E6" i="2"/>
  <c r="H6" i="2" s="1"/>
  <c r="L5" i="2"/>
  <c r="K5" i="2"/>
  <c r="I5" i="2"/>
  <c r="E5" i="2"/>
  <c r="H5" i="2" s="1"/>
  <c r="L4" i="2"/>
  <c r="K4" i="2"/>
  <c r="I4" i="2"/>
  <c r="E4" i="2"/>
  <c r="F4" i="2" s="1"/>
  <c r="D287" i="1"/>
  <c r="C287" i="1"/>
  <c r="B287" i="1"/>
  <c r="L286" i="1"/>
  <c r="K286" i="1"/>
  <c r="I286" i="1"/>
  <c r="H286" i="1"/>
  <c r="G286" i="1"/>
  <c r="F286" i="1"/>
  <c r="E286" i="1"/>
  <c r="L285" i="1"/>
  <c r="K285" i="1"/>
  <c r="I285" i="1"/>
  <c r="G285" i="1"/>
  <c r="E285" i="1"/>
  <c r="H285" i="1" s="1"/>
  <c r="L284" i="1"/>
  <c r="K284" i="1"/>
  <c r="I284" i="1"/>
  <c r="G284" i="1"/>
  <c r="E284" i="1"/>
  <c r="H284" i="1" s="1"/>
  <c r="L283" i="1"/>
  <c r="K283" i="1"/>
  <c r="I283" i="1"/>
  <c r="G283" i="1"/>
  <c r="E283" i="1"/>
  <c r="E287" i="1" s="1"/>
  <c r="D281" i="1"/>
  <c r="C281" i="1"/>
  <c r="B281" i="1"/>
  <c r="G281" i="1" s="1"/>
  <c r="L280" i="1"/>
  <c r="L281" i="1" s="1"/>
  <c r="K280" i="1"/>
  <c r="K281" i="1" s="1"/>
  <c r="I280" i="1"/>
  <c r="J281" i="1" s="1"/>
  <c r="G280" i="1"/>
  <c r="E280" i="1"/>
  <c r="E281" i="1" s="1"/>
  <c r="J278" i="1"/>
  <c r="D278" i="1"/>
  <c r="C278" i="1"/>
  <c r="B278" i="1"/>
  <c r="L277" i="1"/>
  <c r="K277" i="1"/>
  <c r="I277" i="1"/>
  <c r="G277" i="1"/>
  <c r="E277" i="1"/>
  <c r="H277" i="1" s="1"/>
  <c r="L276" i="1"/>
  <c r="K276" i="1"/>
  <c r="I276" i="1"/>
  <c r="H276" i="1"/>
  <c r="G276" i="1"/>
  <c r="E276" i="1"/>
  <c r="F276" i="1" s="1"/>
  <c r="L275" i="1"/>
  <c r="K275" i="1"/>
  <c r="I275" i="1"/>
  <c r="G275" i="1"/>
  <c r="E275" i="1"/>
  <c r="L274" i="1"/>
  <c r="K274" i="1"/>
  <c r="I274" i="1"/>
  <c r="H274" i="1"/>
  <c r="G274" i="1"/>
  <c r="E274" i="1"/>
  <c r="F274" i="1" s="1"/>
  <c r="L273" i="1"/>
  <c r="K273" i="1"/>
  <c r="I273" i="1"/>
  <c r="G273" i="1"/>
  <c r="F273" i="1"/>
  <c r="E273" i="1"/>
  <c r="H273" i="1" s="1"/>
  <c r="L272" i="1"/>
  <c r="K272" i="1"/>
  <c r="I272" i="1"/>
  <c r="G272" i="1"/>
  <c r="E272" i="1"/>
  <c r="H272" i="1" s="1"/>
  <c r="L271" i="1"/>
  <c r="K271" i="1"/>
  <c r="I271" i="1"/>
  <c r="G271" i="1"/>
  <c r="E271" i="1"/>
  <c r="H271" i="1" s="1"/>
  <c r="L270" i="1"/>
  <c r="L278" i="1" s="1"/>
  <c r="K270" i="1"/>
  <c r="I270" i="1"/>
  <c r="G270" i="1"/>
  <c r="E270" i="1"/>
  <c r="H270" i="1" s="1"/>
  <c r="D268" i="1"/>
  <c r="C268" i="1"/>
  <c r="B268" i="1"/>
  <c r="L267" i="1"/>
  <c r="I267" i="1"/>
  <c r="F267" i="1"/>
  <c r="E267" i="1"/>
  <c r="H267" i="1" s="1"/>
  <c r="L266" i="1"/>
  <c r="K266" i="1"/>
  <c r="I266" i="1"/>
  <c r="G266" i="1"/>
  <c r="E266" i="1"/>
  <c r="H266" i="1" s="1"/>
  <c r="L265" i="1"/>
  <c r="L268" i="1" s="1"/>
  <c r="K265" i="1"/>
  <c r="K268" i="1" s="1"/>
  <c r="I265" i="1"/>
  <c r="J268" i="1" s="1"/>
  <c r="G265" i="1"/>
  <c r="E265" i="1"/>
  <c r="H265" i="1" s="1"/>
  <c r="J263" i="1"/>
  <c r="D263" i="1"/>
  <c r="C263" i="1"/>
  <c r="B263" i="1"/>
  <c r="L262" i="1"/>
  <c r="K262" i="1"/>
  <c r="I262" i="1"/>
  <c r="G262" i="1"/>
  <c r="E262" i="1"/>
  <c r="H262" i="1" s="1"/>
  <c r="L261" i="1"/>
  <c r="K261" i="1"/>
  <c r="I261" i="1"/>
  <c r="G261" i="1"/>
  <c r="E261" i="1"/>
  <c r="H261" i="1" s="1"/>
  <c r="L260" i="1"/>
  <c r="L263" i="1" s="1"/>
  <c r="K260" i="1"/>
  <c r="K263" i="1" s="1"/>
  <c r="I260" i="1"/>
  <c r="G260" i="1"/>
  <c r="E260" i="1"/>
  <c r="F260" i="1" s="1"/>
  <c r="J182" i="1"/>
  <c r="D182" i="1"/>
  <c r="C182" i="1"/>
  <c r="B182" i="1"/>
  <c r="L181" i="1"/>
  <c r="K181" i="1"/>
  <c r="I181" i="1"/>
  <c r="G181" i="1"/>
  <c r="E181" i="1"/>
  <c r="H181" i="1" s="1"/>
  <c r="L180" i="1"/>
  <c r="K180" i="1"/>
  <c r="I180" i="1"/>
  <c r="G180" i="1"/>
  <c r="E180" i="1"/>
  <c r="H180" i="1" s="1"/>
  <c r="L179" i="1"/>
  <c r="K179" i="1"/>
  <c r="I179" i="1"/>
  <c r="G179" i="1"/>
  <c r="E179" i="1"/>
  <c r="F179" i="1" s="1"/>
  <c r="L178" i="1"/>
  <c r="K178" i="1"/>
  <c r="I178" i="1"/>
  <c r="G178" i="1"/>
  <c r="E178" i="1"/>
  <c r="H178" i="1" s="1"/>
  <c r="J176" i="1"/>
  <c r="D176" i="1"/>
  <c r="C176" i="1"/>
  <c r="B176" i="1"/>
  <c r="L175" i="1"/>
  <c r="L176" i="1" s="1"/>
  <c r="K175" i="1"/>
  <c r="K176" i="1" s="1"/>
  <c r="I175" i="1"/>
  <c r="I176" i="1" s="1"/>
  <c r="G175" i="1"/>
  <c r="E175" i="1"/>
  <c r="H175" i="1" s="1"/>
  <c r="H176" i="1" s="1"/>
  <c r="J173" i="1"/>
  <c r="D173" i="1"/>
  <c r="C173" i="1"/>
  <c r="B173" i="1"/>
  <c r="L172" i="1"/>
  <c r="I172" i="1"/>
  <c r="G172" i="1"/>
  <c r="E172" i="1"/>
  <c r="H172" i="1" s="1"/>
  <c r="L171" i="1"/>
  <c r="I171" i="1"/>
  <c r="G171" i="1"/>
  <c r="E171" i="1"/>
  <c r="H171" i="1" s="1"/>
  <c r="L170" i="1"/>
  <c r="K170" i="1"/>
  <c r="I170" i="1"/>
  <c r="G170" i="1"/>
  <c r="E170" i="1"/>
  <c r="F170" i="1" s="1"/>
  <c r="L169" i="1"/>
  <c r="K169" i="1"/>
  <c r="I169" i="1"/>
  <c r="G169" i="1"/>
  <c r="E169" i="1"/>
  <c r="H169" i="1" s="1"/>
  <c r="L168" i="1"/>
  <c r="K168" i="1"/>
  <c r="I168" i="1"/>
  <c r="G168" i="1"/>
  <c r="E168" i="1"/>
  <c r="H168" i="1" s="1"/>
  <c r="L167" i="1"/>
  <c r="K167" i="1"/>
  <c r="I167" i="1"/>
  <c r="G167" i="1"/>
  <c r="E167" i="1"/>
  <c r="H167" i="1" s="1"/>
  <c r="L166" i="1"/>
  <c r="K166" i="1"/>
  <c r="I166" i="1"/>
  <c r="G166" i="1"/>
  <c r="E166" i="1"/>
  <c r="F166" i="1" s="1"/>
  <c r="L165" i="1"/>
  <c r="K165" i="1"/>
  <c r="I165" i="1"/>
  <c r="G165" i="1"/>
  <c r="E165" i="1"/>
  <c r="H165" i="1" s="1"/>
  <c r="L164" i="1"/>
  <c r="K164" i="1"/>
  <c r="I164" i="1"/>
  <c r="G164" i="1"/>
  <c r="E164" i="1"/>
  <c r="H164" i="1" s="1"/>
  <c r="L163" i="1"/>
  <c r="K163" i="1"/>
  <c r="I163" i="1"/>
  <c r="G163" i="1"/>
  <c r="E163" i="1"/>
  <c r="H163" i="1" s="1"/>
  <c r="J161" i="1"/>
  <c r="D161" i="1"/>
  <c r="C161" i="1"/>
  <c r="B161" i="1"/>
  <c r="L160" i="1"/>
  <c r="I160" i="1"/>
  <c r="E160" i="1"/>
  <c r="H160" i="1" s="1"/>
  <c r="L159" i="1"/>
  <c r="K159" i="1"/>
  <c r="I159" i="1"/>
  <c r="G159" i="1"/>
  <c r="E159" i="1"/>
  <c r="F159" i="1" s="1"/>
  <c r="L158" i="1"/>
  <c r="K158" i="1"/>
  <c r="I158" i="1"/>
  <c r="G158" i="1"/>
  <c r="E158" i="1"/>
  <c r="H158" i="1" s="1"/>
  <c r="J156" i="1"/>
  <c r="D156" i="1"/>
  <c r="C156" i="1"/>
  <c r="B156" i="1"/>
  <c r="L155" i="1"/>
  <c r="I155" i="1"/>
  <c r="G155" i="1"/>
  <c r="E155" i="1"/>
  <c r="F155" i="1" s="1"/>
  <c r="L154" i="1"/>
  <c r="K154" i="1"/>
  <c r="I154" i="1"/>
  <c r="G154" i="1"/>
  <c r="E154" i="1"/>
  <c r="H154" i="1" s="1"/>
  <c r="L153" i="1"/>
  <c r="K153" i="1"/>
  <c r="I153" i="1"/>
  <c r="G153" i="1"/>
  <c r="E153" i="1"/>
  <c r="H153" i="1" s="1"/>
  <c r="L152" i="1"/>
  <c r="K152" i="1"/>
  <c r="I152" i="1"/>
  <c r="G152" i="1"/>
  <c r="E152" i="1"/>
  <c r="H152" i="1" s="1"/>
  <c r="L151" i="1"/>
  <c r="K151" i="1"/>
  <c r="I151" i="1"/>
  <c r="G151" i="1"/>
  <c r="E151" i="1"/>
  <c r="J217" i="1"/>
  <c r="D217" i="1"/>
  <c r="C217" i="1"/>
  <c r="B217" i="1"/>
  <c r="L216" i="1"/>
  <c r="K216" i="1"/>
  <c r="I216" i="1"/>
  <c r="G216" i="1"/>
  <c r="E216" i="1"/>
  <c r="H216" i="1" s="1"/>
  <c r="L215" i="1"/>
  <c r="K215" i="1"/>
  <c r="I215" i="1"/>
  <c r="G215" i="1"/>
  <c r="E215" i="1"/>
  <c r="H215" i="1" s="1"/>
  <c r="L214" i="1"/>
  <c r="K214" i="1"/>
  <c r="I214" i="1"/>
  <c r="G214" i="1"/>
  <c r="E214" i="1"/>
  <c r="H214" i="1" s="1"/>
  <c r="L213" i="1"/>
  <c r="K213" i="1"/>
  <c r="I213" i="1"/>
  <c r="G213" i="1"/>
  <c r="E213" i="1"/>
  <c r="H213" i="1" s="1"/>
  <c r="J211" i="1"/>
  <c r="D211" i="1"/>
  <c r="C211" i="1"/>
  <c r="B211" i="1"/>
  <c r="L210" i="1"/>
  <c r="L211" i="1" s="1"/>
  <c r="K210" i="1"/>
  <c r="K211" i="1" s="1"/>
  <c r="I210" i="1"/>
  <c r="I211" i="1" s="1"/>
  <c r="G210" i="1"/>
  <c r="E210" i="1"/>
  <c r="F210" i="1" s="1"/>
  <c r="F211" i="1" s="1"/>
  <c r="J208" i="1"/>
  <c r="D208" i="1"/>
  <c r="C208" i="1"/>
  <c r="B208" i="1"/>
  <c r="L207" i="1"/>
  <c r="K207" i="1"/>
  <c r="I207" i="1"/>
  <c r="G207" i="1"/>
  <c r="E207" i="1"/>
  <c r="H207" i="1" s="1"/>
  <c r="L206" i="1"/>
  <c r="K206" i="1"/>
  <c r="I206" i="1"/>
  <c r="G206" i="1"/>
  <c r="E206" i="1"/>
  <c r="H206" i="1" s="1"/>
  <c r="L205" i="1"/>
  <c r="K205" i="1"/>
  <c r="I205" i="1"/>
  <c r="G205" i="1"/>
  <c r="E205" i="1"/>
  <c r="F205" i="1" s="1"/>
  <c r="L204" i="1"/>
  <c r="K204" i="1"/>
  <c r="I204" i="1"/>
  <c r="G204" i="1"/>
  <c r="E204" i="1"/>
  <c r="H204" i="1" s="1"/>
  <c r="L203" i="1"/>
  <c r="K203" i="1"/>
  <c r="I203" i="1"/>
  <c r="G203" i="1"/>
  <c r="E203" i="1"/>
  <c r="H203" i="1" s="1"/>
  <c r="L202" i="1"/>
  <c r="K202" i="1"/>
  <c r="I202" i="1"/>
  <c r="G202" i="1"/>
  <c r="E202" i="1"/>
  <c r="H202" i="1" s="1"/>
  <c r="L201" i="1"/>
  <c r="K201" i="1"/>
  <c r="I201" i="1"/>
  <c r="G201" i="1"/>
  <c r="E201" i="1"/>
  <c r="H201" i="1" s="1"/>
  <c r="L200" i="1"/>
  <c r="K200" i="1"/>
  <c r="I200" i="1"/>
  <c r="G200" i="1"/>
  <c r="E200" i="1"/>
  <c r="F200" i="1" s="1"/>
  <c r="J198" i="1"/>
  <c r="D198" i="1"/>
  <c r="C198" i="1"/>
  <c r="B198" i="1"/>
  <c r="L197" i="1"/>
  <c r="I197" i="1"/>
  <c r="E197" i="1"/>
  <c r="F197" i="1" s="1"/>
  <c r="L196" i="1"/>
  <c r="K196" i="1"/>
  <c r="I196" i="1"/>
  <c r="G196" i="1"/>
  <c r="E196" i="1"/>
  <c r="H196" i="1" s="1"/>
  <c r="L195" i="1"/>
  <c r="K195" i="1"/>
  <c r="I195" i="1"/>
  <c r="G195" i="1"/>
  <c r="E195" i="1"/>
  <c r="H195" i="1" s="1"/>
  <c r="J193" i="1"/>
  <c r="D193" i="1"/>
  <c r="C193" i="1"/>
  <c r="B193" i="1"/>
  <c r="L192" i="1"/>
  <c r="K192" i="1"/>
  <c r="I192" i="1"/>
  <c r="G192" i="1"/>
  <c r="E192" i="1"/>
  <c r="F192" i="1" s="1"/>
  <c r="L191" i="1"/>
  <c r="K191" i="1"/>
  <c r="I191" i="1"/>
  <c r="G191" i="1"/>
  <c r="E191" i="1"/>
  <c r="H191" i="1" s="1"/>
  <c r="L190" i="1"/>
  <c r="K190" i="1"/>
  <c r="I190" i="1"/>
  <c r="G190" i="1"/>
  <c r="E190" i="1"/>
  <c r="H190" i="1" s="1"/>
  <c r="J145" i="1"/>
  <c r="D145" i="1"/>
  <c r="C145" i="1"/>
  <c r="B145" i="1"/>
  <c r="L144" i="1"/>
  <c r="K144" i="1"/>
  <c r="I144" i="1"/>
  <c r="G144" i="1"/>
  <c r="E144" i="1"/>
  <c r="H144" i="1" s="1"/>
  <c r="L143" i="1"/>
  <c r="K143" i="1"/>
  <c r="I143" i="1"/>
  <c r="G143" i="1"/>
  <c r="E143" i="1"/>
  <c r="L142" i="1"/>
  <c r="K142" i="1"/>
  <c r="I142" i="1"/>
  <c r="G142" i="1"/>
  <c r="E142" i="1"/>
  <c r="H142" i="1" s="1"/>
  <c r="L141" i="1"/>
  <c r="K141" i="1"/>
  <c r="I141" i="1"/>
  <c r="G141" i="1"/>
  <c r="E141" i="1"/>
  <c r="F141" i="1" s="1"/>
  <c r="J139" i="1"/>
  <c r="D139" i="1"/>
  <c r="C139" i="1"/>
  <c r="B139" i="1"/>
  <c r="L138" i="1"/>
  <c r="L139" i="1" s="1"/>
  <c r="K138" i="1"/>
  <c r="K139" i="1" s="1"/>
  <c r="I138" i="1"/>
  <c r="I139" i="1" s="1"/>
  <c r="G138" i="1"/>
  <c r="E138" i="1"/>
  <c r="H138" i="1" s="1"/>
  <c r="H139" i="1" s="1"/>
  <c r="J136" i="1"/>
  <c r="D136" i="1"/>
  <c r="C136" i="1"/>
  <c r="B136" i="1"/>
  <c r="L135" i="1"/>
  <c r="I135" i="1"/>
  <c r="G135" i="1"/>
  <c r="E135" i="1"/>
  <c r="F135" i="1" s="1"/>
  <c r="L134" i="1"/>
  <c r="K134" i="1"/>
  <c r="I134" i="1"/>
  <c r="G134" i="1"/>
  <c r="E134" i="1"/>
  <c r="F134" i="1" s="1"/>
  <c r="L133" i="1"/>
  <c r="K133" i="1"/>
  <c r="I133" i="1"/>
  <c r="G133" i="1"/>
  <c r="E133" i="1"/>
  <c r="H133" i="1" s="1"/>
  <c r="L132" i="1"/>
  <c r="K132" i="1"/>
  <c r="I132" i="1"/>
  <c r="G132" i="1"/>
  <c r="E132" i="1"/>
  <c r="H132" i="1" s="1"/>
  <c r="L131" i="1"/>
  <c r="K131" i="1"/>
  <c r="I131" i="1"/>
  <c r="G131" i="1"/>
  <c r="E131" i="1"/>
  <c r="H131" i="1" s="1"/>
  <c r="L130" i="1"/>
  <c r="K130" i="1"/>
  <c r="I130" i="1"/>
  <c r="G130" i="1"/>
  <c r="E130" i="1"/>
  <c r="H130" i="1" s="1"/>
  <c r="L129" i="1"/>
  <c r="K129" i="1"/>
  <c r="I129" i="1"/>
  <c r="G129" i="1"/>
  <c r="E129" i="1"/>
  <c r="H129" i="1" s="1"/>
  <c r="L128" i="1"/>
  <c r="K128" i="1"/>
  <c r="I128" i="1"/>
  <c r="G128" i="1"/>
  <c r="E128" i="1"/>
  <c r="F128" i="1" s="1"/>
  <c r="L127" i="1"/>
  <c r="K127" i="1"/>
  <c r="I127" i="1"/>
  <c r="G127" i="1"/>
  <c r="E127" i="1"/>
  <c r="L126" i="1"/>
  <c r="K126" i="1"/>
  <c r="I126" i="1"/>
  <c r="G126" i="1"/>
  <c r="E126" i="1"/>
  <c r="H126" i="1" s="1"/>
  <c r="J124" i="1"/>
  <c r="D124" i="1"/>
  <c r="C124" i="1"/>
  <c r="B124" i="1"/>
  <c r="L123" i="1"/>
  <c r="I123" i="1"/>
  <c r="E123" i="1"/>
  <c r="F123" i="1" s="1"/>
  <c r="L122" i="1"/>
  <c r="K122" i="1"/>
  <c r="I122" i="1"/>
  <c r="G122" i="1"/>
  <c r="E122" i="1"/>
  <c r="H122" i="1" s="1"/>
  <c r="L121" i="1"/>
  <c r="K121" i="1"/>
  <c r="I121" i="1"/>
  <c r="G121" i="1"/>
  <c r="E121" i="1"/>
  <c r="J119" i="1"/>
  <c r="D119" i="1"/>
  <c r="C119" i="1"/>
  <c r="B119" i="1"/>
  <c r="L118" i="1"/>
  <c r="I118" i="1"/>
  <c r="G118" i="1"/>
  <c r="E118" i="1"/>
  <c r="H118" i="1" s="1"/>
  <c r="L117" i="1"/>
  <c r="K117" i="1"/>
  <c r="I117" i="1"/>
  <c r="G117" i="1"/>
  <c r="E117" i="1"/>
  <c r="H117" i="1" s="1"/>
  <c r="L116" i="1"/>
  <c r="K116" i="1"/>
  <c r="I116" i="1"/>
  <c r="G116" i="1"/>
  <c r="E116" i="1"/>
  <c r="H116" i="1" s="1"/>
  <c r="L115" i="1"/>
  <c r="K115" i="1"/>
  <c r="I115" i="1"/>
  <c r="G115" i="1"/>
  <c r="E115" i="1"/>
  <c r="F115" i="1" s="1"/>
  <c r="L114" i="1"/>
  <c r="K114" i="1"/>
  <c r="I114" i="1"/>
  <c r="G114" i="1"/>
  <c r="E114" i="1"/>
  <c r="F114" i="1" s="1"/>
  <c r="L79" i="1"/>
  <c r="K79" i="1"/>
  <c r="I79" i="1"/>
  <c r="G79" i="1"/>
  <c r="E79" i="1"/>
  <c r="F79" i="1" s="1"/>
  <c r="L96" i="1"/>
  <c r="K96" i="1"/>
  <c r="I96" i="1"/>
  <c r="G96" i="1"/>
  <c r="E96" i="1"/>
  <c r="F96" i="1" s="1"/>
  <c r="L94" i="1"/>
  <c r="K94" i="1"/>
  <c r="I94" i="1"/>
  <c r="G94" i="1"/>
  <c r="E94" i="1"/>
  <c r="H94" i="1" s="1"/>
  <c r="E64" i="1"/>
  <c r="F64" i="1" s="1"/>
  <c r="G64" i="1"/>
  <c r="L21" i="1"/>
  <c r="K21" i="1"/>
  <c r="I21" i="1"/>
  <c r="G21" i="1"/>
  <c r="E21" i="1"/>
  <c r="F21" i="1" s="1"/>
  <c r="J251" i="1"/>
  <c r="D251" i="1"/>
  <c r="C251" i="1"/>
  <c r="B251" i="1"/>
  <c r="L250" i="1"/>
  <c r="K250" i="1"/>
  <c r="I250" i="1"/>
  <c r="G250" i="1"/>
  <c r="E250" i="1"/>
  <c r="F250" i="1" s="1"/>
  <c r="L249" i="1"/>
  <c r="K249" i="1"/>
  <c r="I249" i="1"/>
  <c r="G249" i="1"/>
  <c r="E249" i="1"/>
  <c r="F249" i="1" s="1"/>
  <c r="L248" i="1"/>
  <c r="K248" i="1"/>
  <c r="I248" i="1"/>
  <c r="G248" i="1"/>
  <c r="E248" i="1"/>
  <c r="H248" i="1" s="1"/>
  <c r="L247" i="1"/>
  <c r="K247" i="1"/>
  <c r="I247" i="1"/>
  <c r="G247" i="1"/>
  <c r="E247" i="1"/>
  <c r="J245" i="1"/>
  <c r="D245" i="1"/>
  <c r="C245" i="1"/>
  <c r="B245" i="1"/>
  <c r="L244" i="1"/>
  <c r="L245" i="1" s="1"/>
  <c r="K244" i="1"/>
  <c r="K245" i="1" s="1"/>
  <c r="I244" i="1"/>
  <c r="I245" i="1" s="1"/>
  <c r="G244" i="1"/>
  <c r="E244" i="1"/>
  <c r="F244" i="1" s="1"/>
  <c r="F245" i="1" s="1"/>
  <c r="J242" i="1"/>
  <c r="D242" i="1"/>
  <c r="C242" i="1"/>
  <c r="B242" i="1"/>
  <c r="L241" i="1"/>
  <c r="K241" i="1"/>
  <c r="I241" i="1"/>
  <c r="G241" i="1"/>
  <c r="E241" i="1"/>
  <c r="F241" i="1" s="1"/>
  <c r="L240" i="1"/>
  <c r="K240" i="1"/>
  <c r="I240" i="1"/>
  <c r="G240" i="1"/>
  <c r="E240" i="1"/>
  <c r="H240" i="1" s="1"/>
  <c r="L239" i="1"/>
  <c r="K239" i="1"/>
  <c r="I239" i="1"/>
  <c r="G239" i="1"/>
  <c r="E239" i="1"/>
  <c r="F239" i="1" s="1"/>
  <c r="L238" i="1"/>
  <c r="K238" i="1"/>
  <c r="I238" i="1"/>
  <c r="G238" i="1"/>
  <c r="E238" i="1"/>
  <c r="F238" i="1" s="1"/>
  <c r="L237" i="1"/>
  <c r="K237" i="1"/>
  <c r="I237" i="1"/>
  <c r="G237" i="1"/>
  <c r="E237" i="1"/>
  <c r="F237" i="1" s="1"/>
  <c r="L236" i="1"/>
  <c r="K236" i="1"/>
  <c r="I236" i="1"/>
  <c r="G236" i="1"/>
  <c r="E236" i="1"/>
  <c r="F236" i="1" s="1"/>
  <c r="L235" i="1"/>
  <c r="K235" i="1"/>
  <c r="I235" i="1"/>
  <c r="G235" i="1"/>
  <c r="E235" i="1"/>
  <c r="F235" i="1" s="1"/>
  <c r="L234" i="1"/>
  <c r="K234" i="1"/>
  <c r="I234" i="1"/>
  <c r="G234" i="1"/>
  <c r="E234" i="1"/>
  <c r="H234" i="1" s="1"/>
  <c r="J232" i="1"/>
  <c r="D232" i="1"/>
  <c r="C232" i="1"/>
  <c r="B232" i="1"/>
  <c r="L231" i="1"/>
  <c r="I231" i="1"/>
  <c r="E231" i="1"/>
  <c r="F231" i="1" s="1"/>
  <c r="L230" i="1"/>
  <c r="K230" i="1"/>
  <c r="I230" i="1"/>
  <c r="G230" i="1"/>
  <c r="E230" i="1"/>
  <c r="F230" i="1" s="1"/>
  <c r="L229" i="1"/>
  <c r="K229" i="1"/>
  <c r="I229" i="1"/>
  <c r="G229" i="1"/>
  <c r="E229" i="1"/>
  <c r="H229" i="1" s="1"/>
  <c r="J227" i="1"/>
  <c r="D227" i="1"/>
  <c r="C227" i="1"/>
  <c r="B227" i="1"/>
  <c r="L226" i="1"/>
  <c r="K226" i="1"/>
  <c r="I226" i="1"/>
  <c r="G226" i="1"/>
  <c r="E226" i="1"/>
  <c r="H226" i="1" s="1"/>
  <c r="L225" i="1"/>
  <c r="K225" i="1"/>
  <c r="I225" i="1"/>
  <c r="G225" i="1"/>
  <c r="E225" i="1"/>
  <c r="F225" i="1" s="1"/>
  <c r="L224" i="1"/>
  <c r="K224" i="1"/>
  <c r="I224" i="1"/>
  <c r="G224" i="1"/>
  <c r="E224" i="1"/>
  <c r="H224" i="1" s="1"/>
  <c r="J107" i="1"/>
  <c r="D107" i="1"/>
  <c r="C107" i="1"/>
  <c r="B107" i="1"/>
  <c r="L106" i="1"/>
  <c r="K106" i="1"/>
  <c r="I106" i="1"/>
  <c r="G106" i="1"/>
  <c r="E106" i="1"/>
  <c r="H106" i="1" s="1"/>
  <c r="L105" i="1"/>
  <c r="K105" i="1"/>
  <c r="I105" i="1"/>
  <c r="G105" i="1"/>
  <c r="E105" i="1"/>
  <c r="F105" i="1" s="1"/>
  <c r="L104" i="1"/>
  <c r="K104" i="1"/>
  <c r="I104" i="1"/>
  <c r="G104" i="1"/>
  <c r="E104" i="1"/>
  <c r="H104" i="1" s="1"/>
  <c r="L103" i="1"/>
  <c r="K103" i="1"/>
  <c r="I103" i="1"/>
  <c r="G103" i="1"/>
  <c r="E103" i="1"/>
  <c r="H103" i="1" s="1"/>
  <c r="J101" i="1"/>
  <c r="D101" i="1"/>
  <c r="C101" i="1"/>
  <c r="B101" i="1"/>
  <c r="L100" i="1"/>
  <c r="L101" i="1" s="1"/>
  <c r="K100" i="1"/>
  <c r="K101" i="1" s="1"/>
  <c r="I100" i="1"/>
  <c r="I101" i="1" s="1"/>
  <c r="G100" i="1"/>
  <c r="E100" i="1"/>
  <c r="F100" i="1" s="1"/>
  <c r="F101" i="1" s="1"/>
  <c r="J98" i="1"/>
  <c r="D98" i="1"/>
  <c r="C98" i="1"/>
  <c r="B98" i="1"/>
  <c r="L97" i="1"/>
  <c r="K97" i="1"/>
  <c r="I97" i="1"/>
  <c r="G97" i="1"/>
  <c r="E97" i="1"/>
  <c r="H97" i="1" s="1"/>
  <c r="L95" i="1"/>
  <c r="K95" i="1"/>
  <c r="I95" i="1"/>
  <c r="G95" i="1"/>
  <c r="E95" i="1"/>
  <c r="H95" i="1" s="1"/>
  <c r="L93" i="1"/>
  <c r="K93" i="1"/>
  <c r="I93" i="1"/>
  <c r="G93" i="1"/>
  <c r="E93" i="1"/>
  <c r="H93" i="1" s="1"/>
  <c r="L92" i="1"/>
  <c r="K92" i="1"/>
  <c r="I92" i="1"/>
  <c r="G92" i="1"/>
  <c r="E92" i="1"/>
  <c r="H92" i="1" s="1"/>
  <c r="L91" i="1"/>
  <c r="K91" i="1"/>
  <c r="I91" i="1"/>
  <c r="G91" i="1"/>
  <c r="E91" i="1"/>
  <c r="H91" i="1" s="1"/>
  <c r="L90" i="1"/>
  <c r="K90" i="1"/>
  <c r="I90" i="1"/>
  <c r="G90" i="1"/>
  <c r="E90" i="1"/>
  <c r="H90" i="1" s="1"/>
  <c r="L89" i="1"/>
  <c r="K89" i="1"/>
  <c r="I89" i="1"/>
  <c r="G89" i="1"/>
  <c r="E89" i="1"/>
  <c r="F89" i="1" s="1"/>
  <c r="L88" i="1"/>
  <c r="K88" i="1"/>
  <c r="I88" i="1"/>
  <c r="G88" i="1"/>
  <c r="E88" i="1"/>
  <c r="F88" i="1" s="1"/>
  <c r="J86" i="1"/>
  <c r="D86" i="1"/>
  <c r="C86" i="1"/>
  <c r="B86" i="1"/>
  <c r="L85" i="1"/>
  <c r="I85" i="1"/>
  <c r="E85" i="1"/>
  <c r="H85" i="1" s="1"/>
  <c r="L84" i="1"/>
  <c r="K84" i="1"/>
  <c r="I84" i="1"/>
  <c r="G84" i="1"/>
  <c r="E84" i="1"/>
  <c r="H84" i="1" s="1"/>
  <c r="L83" i="1"/>
  <c r="K83" i="1"/>
  <c r="I83" i="1"/>
  <c r="G83" i="1"/>
  <c r="E83" i="1"/>
  <c r="H83" i="1" s="1"/>
  <c r="J81" i="1"/>
  <c r="D81" i="1"/>
  <c r="C81" i="1"/>
  <c r="B81" i="1"/>
  <c r="L80" i="1"/>
  <c r="K80" i="1"/>
  <c r="I80" i="1"/>
  <c r="G80" i="1"/>
  <c r="E80" i="1"/>
  <c r="H80" i="1" s="1"/>
  <c r="L78" i="1"/>
  <c r="K78" i="1"/>
  <c r="I78" i="1"/>
  <c r="G78" i="1"/>
  <c r="E78" i="1"/>
  <c r="H78" i="1" s="1"/>
  <c r="L77" i="1"/>
  <c r="K77" i="1"/>
  <c r="I77" i="1"/>
  <c r="G77" i="1"/>
  <c r="E77" i="1"/>
  <c r="F77" i="1" s="1"/>
  <c r="L76" i="1"/>
  <c r="K76" i="1"/>
  <c r="I76" i="1"/>
  <c r="G76" i="1"/>
  <c r="E76" i="1"/>
  <c r="H76" i="1" s="1"/>
  <c r="J69" i="1"/>
  <c r="D69" i="1"/>
  <c r="C69" i="1"/>
  <c r="B69" i="1"/>
  <c r="L68" i="1"/>
  <c r="K68" i="1"/>
  <c r="I68" i="1"/>
  <c r="G68" i="1"/>
  <c r="E68" i="1"/>
  <c r="H68" i="1" s="1"/>
  <c r="L67" i="1"/>
  <c r="K67" i="1"/>
  <c r="I67" i="1"/>
  <c r="G67" i="1"/>
  <c r="E67" i="1"/>
  <c r="H67" i="1" s="1"/>
  <c r="L66" i="1"/>
  <c r="K66" i="1"/>
  <c r="I66" i="1"/>
  <c r="G66" i="1"/>
  <c r="E66" i="1"/>
  <c r="F66" i="1" s="1"/>
  <c r="L65" i="1"/>
  <c r="K65" i="1"/>
  <c r="I65" i="1"/>
  <c r="G65" i="1"/>
  <c r="E65" i="1"/>
  <c r="F65" i="1" s="1"/>
  <c r="L64" i="1"/>
  <c r="K64" i="1"/>
  <c r="I64" i="1"/>
  <c r="J62" i="1"/>
  <c r="D62" i="1"/>
  <c r="C62" i="1"/>
  <c r="B62" i="1"/>
  <c r="L61" i="1"/>
  <c r="L62" i="1" s="1"/>
  <c r="K61" i="1"/>
  <c r="K62" i="1" s="1"/>
  <c r="I61" i="1"/>
  <c r="I62" i="1" s="1"/>
  <c r="G61" i="1"/>
  <c r="E61" i="1"/>
  <c r="F61" i="1" s="1"/>
  <c r="F62" i="1" s="1"/>
  <c r="J59" i="1"/>
  <c r="D59" i="1"/>
  <c r="C59" i="1"/>
  <c r="B59" i="1"/>
  <c r="L58" i="1"/>
  <c r="K58" i="1"/>
  <c r="I58" i="1"/>
  <c r="G58" i="1"/>
  <c r="E58" i="1"/>
  <c r="F58" i="1" s="1"/>
  <c r="L57" i="1"/>
  <c r="K57" i="1"/>
  <c r="I57" i="1"/>
  <c r="G57" i="1"/>
  <c r="E57" i="1"/>
  <c r="F57" i="1" s="1"/>
  <c r="L56" i="1"/>
  <c r="K56" i="1"/>
  <c r="I56" i="1"/>
  <c r="G56" i="1"/>
  <c r="E56" i="1"/>
  <c r="H56" i="1" s="1"/>
  <c r="L55" i="1"/>
  <c r="K55" i="1"/>
  <c r="I55" i="1"/>
  <c r="G55" i="1"/>
  <c r="E55" i="1"/>
  <c r="F55" i="1" s="1"/>
  <c r="L54" i="1"/>
  <c r="K54" i="1"/>
  <c r="I54" i="1"/>
  <c r="G54" i="1"/>
  <c r="E54" i="1"/>
  <c r="H54" i="1" s="1"/>
  <c r="L53" i="1"/>
  <c r="K53" i="1"/>
  <c r="I53" i="1"/>
  <c r="G53" i="1"/>
  <c r="E53" i="1"/>
  <c r="F53" i="1" s="1"/>
  <c r="L52" i="1"/>
  <c r="K52" i="1"/>
  <c r="I52" i="1"/>
  <c r="G52" i="1"/>
  <c r="E52" i="1"/>
  <c r="F52" i="1" s="1"/>
  <c r="L51" i="1"/>
  <c r="K51" i="1"/>
  <c r="I51" i="1"/>
  <c r="G51" i="1"/>
  <c r="E51" i="1"/>
  <c r="F51" i="1" s="1"/>
  <c r="J49" i="1"/>
  <c r="D49" i="1"/>
  <c r="C49" i="1"/>
  <c r="B49" i="1"/>
  <c r="L48" i="1"/>
  <c r="I48" i="1"/>
  <c r="E48" i="1"/>
  <c r="F48" i="1" s="1"/>
  <c r="L47" i="1"/>
  <c r="K47" i="1"/>
  <c r="I47" i="1"/>
  <c r="G47" i="1"/>
  <c r="E47" i="1"/>
  <c r="F47" i="1" s="1"/>
  <c r="L46" i="1"/>
  <c r="K46" i="1"/>
  <c r="I46" i="1"/>
  <c r="G46" i="1"/>
  <c r="E46" i="1"/>
  <c r="F46" i="1" s="1"/>
  <c r="J44" i="1"/>
  <c r="D44" i="1"/>
  <c r="C44" i="1"/>
  <c r="B44" i="1"/>
  <c r="L43" i="1"/>
  <c r="K43" i="1"/>
  <c r="I43" i="1"/>
  <c r="G43" i="1"/>
  <c r="E43" i="1"/>
  <c r="F43" i="1" s="1"/>
  <c r="L42" i="1"/>
  <c r="K42" i="1"/>
  <c r="I42" i="1"/>
  <c r="G42" i="1"/>
  <c r="E42" i="1"/>
  <c r="H42" i="1" s="1"/>
  <c r="L41" i="1"/>
  <c r="K41" i="1"/>
  <c r="I41" i="1"/>
  <c r="G41" i="1"/>
  <c r="E41" i="1"/>
  <c r="H41" i="1" s="1"/>
  <c r="L40" i="1"/>
  <c r="K40" i="1"/>
  <c r="I40" i="1"/>
  <c r="G40" i="1"/>
  <c r="E40" i="1"/>
  <c r="F40" i="1" s="1"/>
  <c r="J33" i="1"/>
  <c r="D33" i="1"/>
  <c r="C33" i="1"/>
  <c r="B33" i="1"/>
  <c r="L32" i="1"/>
  <c r="K32" i="1"/>
  <c r="I32" i="1"/>
  <c r="G32" i="1"/>
  <c r="E32" i="1"/>
  <c r="F32" i="1" s="1"/>
  <c r="L31" i="1"/>
  <c r="K31" i="1"/>
  <c r="I31" i="1"/>
  <c r="G31" i="1"/>
  <c r="E31" i="1"/>
  <c r="F31" i="1" s="1"/>
  <c r="L30" i="1"/>
  <c r="K30" i="1"/>
  <c r="I30" i="1"/>
  <c r="G30" i="1"/>
  <c r="E30" i="1"/>
  <c r="F30" i="1" s="1"/>
  <c r="L29" i="1"/>
  <c r="K29" i="1"/>
  <c r="I29" i="1"/>
  <c r="G29" i="1"/>
  <c r="E29" i="1"/>
  <c r="H29" i="1" s="1"/>
  <c r="L28" i="1"/>
  <c r="K28" i="1"/>
  <c r="I28" i="1"/>
  <c r="G28" i="1"/>
  <c r="E28" i="1"/>
  <c r="H28" i="1" s="1"/>
  <c r="J26" i="1"/>
  <c r="D26" i="1"/>
  <c r="C26" i="1"/>
  <c r="B26" i="1"/>
  <c r="L25" i="1"/>
  <c r="L26" i="1" s="1"/>
  <c r="K25" i="1"/>
  <c r="K26" i="1" s="1"/>
  <c r="I25" i="1"/>
  <c r="I26" i="1" s="1"/>
  <c r="G25" i="1"/>
  <c r="E25" i="1"/>
  <c r="F25" i="1" s="1"/>
  <c r="F26" i="1" s="1"/>
  <c r="J23" i="1"/>
  <c r="D23" i="1"/>
  <c r="C23" i="1"/>
  <c r="B23" i="1"/>
  <c r="L22" i="1"/>
  <c r="K22" i="1"/>
  <c r="I22" i="1"/>
  <c r="G22" i="1"/>
  <c r="E22" i="1"/>
  <c r="H22" i="1" s="1"/>
  <c r="L20" i="1"/>
  <c r="K20" i="1"/>
  <c r="I20" i="1"/>
  <c r="G20" i="1"/>
  <c r="E20" i="1"/>
  <c r="H20" i="1" s="1"/>
  <c r="L19" i="1"/>
  <c r="K19" i="1"/>
  <c r="I19" i="1"/>
  <c r="G19" i="1"/>
  <c r="E19" i="1"/>
  <c r="F19" i="1" s="1"/>
  <c r="L18" i="1"/>
  <c r="K18" i="1"/>
  <c r="I18" i="1"/>
  <c r="G18" i="1"/>
  <c r="E18" i="1"/>
  <c r="H18" i="1" s="1"/>
  <c r="L17" i="1"/>
  <c r="K17" i="1"/>
  <c r="I17" i="1"/>
  <c r="G17" i="1"/>
  <c r="E17" i="1"/>
  <c r="H17" i="1" s="1"/>
  <c r="L16" i="1"/>
  <c r="K16" i="1"/>
  <c r="I16" i="1"/>
  <c r="G16" i="1"/>
  <c r="E16" i="1"/>
  <c r="F16" i="1" s="1"/>
  <c r="L15" i="1"/>
  <c r="K15" i="1"/>
  <c r="I15" i="1"/>
  <c r="G15" i="1"/>
  <c r="E15" i="1"/>
  <c r="F15" i="1" s="1"/>
  <c r="L14" i="1"/>
  <c r="K14" i="1"/>
  <c r="I14" i="1"/>
  <c r="G14" i="1"/>
  <c r="E14" i="1"/>
  <c r="H14" i="1" s="1"/>
  <c r="J12" i="1"/>
  <c r="D12" i="1"/>
  <c r="C12" i="1"/>
  <c r="B12" i="1"/>
  <c r="L11" i="1"/>
  <c r="I11" i="1"/>
  <c r="E11" i="1"/>
  <c r="F11" i="1" s="1"/>
  <c r="L10" i="1"/>
  <c r="K10" i="1"/>
  <c r="I10" i="1"/>
  <c r="G10" i="1"/>
  <c r="E10" i="1"/>
  <c r="H10" i="1" s="1"/>
  <c r="L9" i="1"/>
  <c r="K9" i="1"/>
  <c r="I9" i="1"/>
  <c r="G9" i="1"/>
  <c r="E9" i="1"/>
  <c r="H9" i="1" s="1"/>
  <c r="J7" i="1"/>
  <c r="D7" i="1"/>
  <c r="C7" i="1"/>
  <c r="B7" i="1"/>
  <c r="L6" i="1"/>
  <c r="K6" i="1"/>
  <c r="I6" i="1"/>
  <c r="G6" i="1"/>
  <c r="E6" i="1"/>
  <c r="H6" i="1" s="1"/>
  <c r="L5" i="1"/>
  <c r="K5" i="1"/>
  <c r="I5" i="1"/>
  <c r="G5" i="1"/>
  <c r="E5" i="1"/>
  <c r="H5" i="1" s="1"/>
  <c r="L4" i="1"/>
  <c r="K4" i="1"/>
  <c r="I4" i="1"/>
  <c r="G4" i="1"/>
  <c r="E4" i="1"/>
  <c r="F4" i="1" s="1"/>
  <c r="L3" i="1"/>
  <c r="K3" i="1"/>
  <c r="I3" i="1"/>
  <c r="G3" i="1"/>
  <c r="E3" i="1"/>
  <c r="F3" i="1" s="1"/>
  <c r="F50" i="3" l="1"/>
  <c r="H50" i="3"/>
  <c r="R50" i="3" s="1"/>
  <c r="I50" i="3"/>
  <c r="S50" i="3" s="1"/>
  <c r="H36" i="3"/>
  <c r="R36" i="3" s="1"/>
  <c r="I36" i="3"/>
  <c r="S36" i="3" s="1"/>
  <c r="I19" i="3"/>
  <c r="S19" i="3" s="1"/>
  <c r="Q19" i="3"/>
  <c r="H19" i="3"/>
  <c r="R19" i="3" s="1"/>
  <c r="H55" i="3"/>
  <c r="R55" i="3" s="1"/>
  <c r="I55" i="3"/>
  <c r="S55" i="3" s="1"/>
  <c r="F43" i="3"/>
  <c r="I43" i="3"/>
  <c r="I48" i="3"/>
  <c r="S48" i="3" s="1"/>
  <c r="H48" i="3"/>
  <c r="R48" i="3" s="1"/>
  <c r="G51" i="3"/>
  <c r="Q51" i="3" s="1"/>
  <c r="I51" i="3"/>
  <c r="S51" i="3" s="1"/>
  <c r="G39" i="3"/>
  <c r="Q39" i="3" s="1"/>
  <c r="I39" i="3"/>
  <c r="S39" i="3" s="1"/>
  <c r="H5" i="3"/>
  <c r="R5" i="3" s="1"/>
  <c r="I5" i="3"/>
  <c r="S5" i="3" s="1"/>
  <c r="H8" i="3"/>
  <c r="R8" i="3" s="1"/>
  <c r="I8" i="3"/>
  <c r="S8" i="3" s="1"/>
  <c r="S34" i="3"/>
  <c r="G37" i="3"/>
  <c r="Q37" i="3" s="1"/>
  <c r="I37" i="3"/>
  <c r="S37" i="3" s="1"/>
  <c r="H20" i="3"/>
  <c r="R20" i="3" s="1"/>
  <c r="I20" i="3"/>
  <c r="S20" i="3" s="1"/>
  <c r="G20" i="3"/>
  <c r="Q20" i="3" s="1"/>
  <c r="H47" i="3"/>
  <c r="R47" i="3" s="1"/>
  <c r="I47" i="3"/>
  <c r="G4" i="3"/>
  <c r="Q4" i="3" s="1"/>
  <c r="H4" i="3"/>
  <c r="R4" i="3" s="1"/>
  <c r="I4" i="3"/>
  <c r="I26" i="3"/>
  <c r="S26" i="3" s="1"/>
  <c r="S24" i="3"/>
  <c r="G17" i="3"/>
  <c r="Q17" i="3" s="1"/>
  <c r="I17" i="3"/>
  <c r="H17" i="3"/>
  <c r="R17" i="3" s="1"/>
  <c r="G49" i="3"/>
  <c r="Q49" i="3" s="1"/>
  <c r="I49" i="3"/>
  <c r="S49" i="3" s="1"/>
  <c r="H49" i="3"/>
  <c r="R49" i="3" s="1"/>
  <c r="H25" i="3"/>
  <c r="R25" i="3" s="1"/>
  <c r="I25" i="3"/>
  <c r="S25" i="3" s="1"/>
  <c r="G13" i="3"/>
  <c r="Q13" i="3" s="1"/>
  <c r="I13" i="3"/>
  <c r="H7" i="3"/>
  <c r="R7" i="3" s="1"/>
  <c r="I7" i="3"/>
  <c r="S7" i="3" s="1"/>
  <c r="G6" i="3"/>
  <c r="Q6" i="3" s="1"/>
  <c r="I6" i="3"/>
  <c r="S6" i="3" s="1"/>
  <c r="H6" i="3"/>
  <c r="H9" i="3"/>
  <c r="I9" i="3"/>
  <c r="S9" i="3" s="1"/>
  <c r="H35" i="3"/>
  <c r="R35" i="3" s="1"/>
  <c r="I35" i="3"/>
  <c r="S35" i="3" s="1"/>
  <c r="H38" i="3"/>
  <c r="R38" i="3" s="1"/>
  <c r="I38" i="3"/>
  <c r="S38" i="3" s="1"/>
  <c r="I18" i="3"/>
  <c r="S18" i="3" s="1"/>
  <c r="G18" i="3"/>
  <c r="Q18" i="3" s="1"/>
  <c r="H18" i="3"/>
  <c r="R18" i="3" s="1"/>
  <c r="J21" i="3"/>
  <c r="O21" i="3" s="1"/>
  <c r="I21" i="3"/>
  <c r="S21" i="3" s="1"/>
  <c r="S54" i="3"/>
  <c r="L15" i="3"/>
  <c r="P15" i="3" s="1"/>
  <c r="P13" i="3"/>
  <c r="L45" i="3"/>
  <c r="P45" i="3" s="1"/>
  <c r="F192" i="2"/>
  <c r="F195" i="2" s="1"/>
  <c r="F209" i="2" s="1"/>
  <c r="H43" i="3"/>
  <c r="R43" i="3" s="1"/>
  <c r="B28" i="3"/>
  <c r="J45" i="3"/>
  <c r="O45" i="3" s="1"/>
  <c r="M56" i="3"/>
  <c r="G43" i="3"/>
  <c r="E41" i="3"/>
  <c r="G38" i="3"/>
  <c r="Q38" i="3" s="1"/>
  <c r="C28" i="3"/>
  <c r="J41" i="3"/>
  <c r="O41" i="3" s="1"/>
  <c r="H39" i="3"/>
  <c r="R39" i="3" s="1"/>
  <c r="F37" i="3"/>
  <c r="D58" i="3"/>
  <c r="L41" i="3"/>
  <c r="P41" i="3" s="1"/>
  <c r="H37" i="3"/>
  <c r="R37" i="3" s="1"/>
  <c r="F39" i="3"/>
  <c r="M41" i="3"/>
  <c r="D28" i="3"/>
  <c r="F38" i="3"/>
  <c r="F47" i="3"/>
  <c r="F17" i="3"/>
  <c r="M45" i="3"/>
  <c r="G50" i="3"/>
  <c r="Q50" i="3" s="1"/>
  <c r="F18" i="3"/>
  <c r="L52" i="3"/>
  <c r="P52" i="3" s="1"/>
  <c r="F19" i="3"/>
  <c r="B58" i="3"/>
  <c r="L56" i="3"/>
  <c r="P56" i="3" s="1"/>
  <c r="E56" i="3"/>
  <c r="J56" i="3"/>
  <c r="O56" i="3" s="1"/>
  <c r="M52" i="3"/>
  <c r="G47" i="3"/>
  <c r="Q47" i="3" s="1"/>
  <c r="C58" i="3"/>
  <c r="K58" i="3"/>
  <c r="F34" i="3"/>
  <c r="F54" i="3"/>
  <c r="G34" i="3"/>
  <c r="Q34" i="3" s="1"/>
  <c r="H34" i="3"/>
  <c r="R34" i="3" s="1"/>
  <c r="F36" i="3"/>
  <c r="E45" i="3"/>
  <c r="H54" i="3"/>
  <c r="G36" i="3"/>
  <c r="Q36" i="3" s="1"/>
  <c r="F49" i="3"/>
  <c r="E52" i="3"/>
  <c r="G54" i="3"/>
  <c r="Q54" i="3" s="1"/>
  <c r="F40" i="3"/>
  <c r="I40" i="3" s="1"/>
  <c r="S40" i="3" s="1"/>
  <c r="F44" i="3"/>
  <c r="F35" i="3"/>
  <c r="G40" i="3"/>
  <c r="Q40" i="3" s="1"/>
  <c r="F48" i="3"/>
  <c r="G35" i="3"/>
  <c r="Q35" i="3" s="1"/>
  <c r="H44" i="3"/>
  <c r="R44" i="3" s="1"/>
  <c r="G48" i="3"/>
  <c r="Q48" i="3" s="1"/>
  <c r="G55" i="3"/>
  <c r="Q55" i="3" s="1"/>
  <c r="F55" i="3"/>
  <c r="J51" i="3"/>
  <c r="O51" i="3" s="1"/>
  <c r="M15" i="3"/>
  <c r="F20" i="3"/>
  <c r="L22" i="3"/>
  <c r="P22" i="3" s="1"/>
  <c r="K22" i="3"/>
  <c r="K28" i="3" s="1"/>
  <c r="M22" i="3"/>
  <c r="J26" i="3"/>
  <c r="O26" i="3" s="1"/>
  <c r="E22" i="3"/>
  <c r="G21" i="3"/>
  <c r="Q21" i="3" s="1"/>
  <c r="F13" i="3"/>
  <c r="L11" i="3"/>
  <c r="P11" i="3" s="1"/>
  <c r="H10" i="3"/>
  <c r="R10" i="3" s="1"/>
  <c r="G10" i="3"/>
  <c r="Q10" i="3" s="1"/>
  <c r="L26" i="3"/>
  <c r="P26" i="3" s="1"/>
  <c r="M26" i="3"/>
  <c r="J15" i="3"/>
  <c r="O15" i="3" s="1"/>
  <c r="F14" i="3"/>
  <c r="I14" i="3" s="1"/>
  <c r="S14" i="3" s="1"/>
  <c r="G14" i="3"/>
  <c r="M11" i="3"/>
  <c r="F8" i="3"/>
  <c r="G8" i="3"/>
  <c r="Q8" i="3" s="1"/>
  <c r="F6" i="3"/>
  <c r="R6" i="3"/>
  <c r="J11" i="3"/>
  <c r="O11" i="3" s="1"/>
  <c r="F25" i="3"/>
  <c r="G25" i="3"/>
  <c r="Q25" i="3" s="1"/>
  <c r="G24" i="3"/>
  <c r="Q24" i="3" s="1"/>
  <c r="H24" i="3"/>
  <c r="E26" i="3"/>
  <c r="F24" i="3"/>
  <c r="F5" i="3"/>
  <c r="G5" i="3"/>
  <c r="Q5" i="3" s="1"/>
  <c r="F7" i="3"/>
  <c r="R9" i="3"/>
  <c r="F9" i="3"/>
  <c r="G9" i="3"/>
  <c r="Q9" i="3" s="1"/>
  <c r="E15" i="3"/>
  <c r="H13" i="3"/>
  <c r="G7" i="3"/>
  <c r="Q7" i="3" s="1"/>
  <c r="F4" i="3"/>
  <c r="E11" i="3"/>
  <c r="F184" i="2"/>
  <c r="F139" i="2"/>
  <c r="F143" i="2" s="1"/>
  <c r="F155" i="2"/>
  <c r="J125" i="2"/>
  <c r="H117" i="2"/>
  <c r="K119" i="2"/>
  <c r="L119" i="2"/>
  <c r="F113" i="2"/>
  <c r="G113" i="2"/>
  <c r="J97" i="2"/>
  <c r="G114" i="2"/>
  <c r="I119" i="2"/>
  <c r="I123" i="2"/>
  <c r="H114" i="2"/>
  <c r="G106" i="2"/>
  <c r="L95" i="2"/>
  <c r="F109" i="2"/>
  <c r="H106" i="2"/>
  <c r="H86" i="2"/>
  <c r="C125" i="2"/>
  <c r="L115" i="2"/>
  <c r="J72" i="2"/>
  <c r="F117" i="2"/>
  <c r="H80" i="2"/>
  <c r="K95" i="2"/>
  <c r="F122" i="2"/>
  <c r="I115" i="2"/>
  <c r="G122" i="2"/>
  <c r="K115" i="2"/>
  <c r="H111" i="2"/>
  <c r="E123" i="2"/>
  <c r="F107" i="2"/>
  <c r="G109" i="2"/>
  <c r="F121" i="2"/>
  <c r="G107" i="2"/>
  <c r="G121" i="2"/>
  <c r="F112" i="2"/>
  <c r="G119" i="2"/>
  <c r="H121" i="2"/>
  <c r="H123" i="2" s="1"/>
  <c r="G112" i="2"/>
  <c r="B125" i="2"/>
  <c r="K123" i="2"/>
  <c r="D125" i="2"/>
  <c r="L123" i="2"/>
  <c r="G108" i="2"/>
  <c r="F110" i="2"/>
  <c r="H118" i="2"/>
  <c r="H119" i="2" s="1"/>
  <c r="F111" i="2"/>
  <c r="E119" i="2"/>
  <c r="E115" i="2"/>
  <c r="F108" i="2"/>
  <c r="F118" i="2"/>
  <c r="G110" i="2"/>
  <c r="F86" i="2"/>
  <c r="I91" i="2"/>
  <c r="I95" i="2"/>
  <c r="E91" i="2"/>
  <c r="H53" i="2"/>
  <c r="F89" i="2"/>
  <c r="L87" i="2"/>
  <c r="H89" i="2"/>
  <c r="H91" i="2" s="1"/>
  <c r="K91" i="2"/>
  <c r="F81" i="2"/>
  <c r="L91" i="2"/>
  <c r="G81" i="2"/>
  <c r="I70" i="2"/>
  <c r="H79" i="2"/>
  <c r="G85" i="2"/>
  <c r="B97" i="2"/>
  <c r="F90" i="2"/>
  <c r="I87" i="2"/>
  <c r="H85" i="2"/>
  <c r="C97" i="2"/>
  <c r="G90" i="2"/>
  <c r="G91" i="2" s="1"/>
  <c r="E95" i="2"/>
  <c r="K87" i="2"/>
  <c r="D97" i="2"/>
  <c r="F93" i="2"/>
  <c r="F82" i="2"/>
  <c r="G93" i="2"/>
  <c r="G82" i="2"/>
  <c r="E87" i="2"/>
  <c r="H93" i="2"/>
  <c r="H95" i="2" s="1"/>
  <c r="F84" i="2"/>
  <c r="F80" i="2"/>
  <c r="G84" i="2"/>
  <c r="F94" i="2"/>
  <c r="F83" i="2"/>
  <c r="G94" i="2"/>
  <c r="F79" i="2"/>
  <c r="G83" i="2"/>
  <c r="I66" i="2"/>
  <c r="L42" i="2"/>
  <c r="F57" i="2"/>
  <c r="G57" i="2"/>
  <c r="G60" i="2"/>
  <c r="I62" i="2"/>
  <c r="H60" i="2"/>
  <c r="E66" i="2"/>
  <c r="C72" i="2"/>
  <c r="F64" i="2"/>
  <c r="F66" i="2" s="1"/>
  <c r="G64" i="2"/>
  <c r="F55" i="2"/>
  <c r="B72" i="2"/>
  <c r="K70" i="2"/>
  <c r="G55" i="2"/>
  <c r="L70" i="2"/>
  <c r="D72" i="2"/>
  <c r="K62" i="2"/>
  <c r="L62" i="2"/>
  <c r="K66" i="2"/>
  <c r="G68" i="2"/>
  <c r="E70" i="2"/>
  <c r="L66" i="2"/>
  <c r="H68" i="2"/>
  <c r="H70" i="2" s="1"/>
  <c r="F69" i="2"/>
  <c r="F70" i="2" s="1"/>
  <c r="E62" i="2"/>
  <c r="F54" i="2"/>
  <c r="H59" i="2"/>
  <c r="F61" i="2"/>
  <c r="G56" i="2"/>
  <c r="G65" i="2"/>
  <c r="H65" i="2"/>
  <c r="H66" i="2" s="1"/>
  <c r="G69" i="2"/>
  <c r="F53" i="2"/>
  <c r="G58" i="2"/>
  <c r="F59" i="2"/>
  <c r="G54" i="2"/>
  <c r="F56" i="2"/>
  <c r="G61" i="2"/>
  <c r="F58" i="2"/>
  <c r="K42" i="2"/>
  <c r="D48" i="2"/>
  <c r="C48" i="2"/>
  <c r="B48" i="2"/>
  <c r="I46" i="2"/>
  <c r="H40" i="2"/>
  <c r="H42" i="2" s="1"/>
  <c r="J42" i="2"/>
  <c r="E46" i="2"/>
  <c r="H37" i="2"/>
  <c r="H33" i="2"/>
  <c r="L46" i="2"/>
  <c r="F44" i="2"/>
  <c r="F46" i="2" s="1"/>
  <c r="J46" i="2"/>
  <c r="I42" i="2"/>
  <c r="G30" i="2"/>
  <c r="H30" i="2"/>
  <c r="K38" i="2"/>
  <c r="F33" i="2"/>
  <c r="I38" i="2"/>
  <c r="H44" i="2"/>
  <c r="F37" i="2"/>
  <c r="H35" i="2"/>
  <c r="L38" i="2"/>
  <c r="H31" i="2"/>
  <c r="K46" i="2"/>
  <c r="F32" i="2"/>
  <c r="G32" i="2"/>
  <c r="E38" i="2"/>
  <c r="F35" i="2"/>
  <c r="E42" i="2"/>
  <c r="F41" i="2"/>
  <c r="G41" i="2"/>
  <c r="G42" i="2" s="1"/>
  <c r="F29" i="2"/>
  <c r="G34" i="2"/>
  <c r="H34" i="2"/>
  <c r="F36" i="2"/>
  <c r="H29" i="2"/>
  <c r="F31" i="2"/>
  <c r="G36" i="2"/>
  <c r="F40" i="2"/>
  <c r="H45" i="2"/>
  <c r="F19" i="2"/>
  <c r="F20" i="2"/>
  <c r="H3" i="2"/>
  <c r="K21" i="2"/>
  <c r="G3" i="2"/>
  <c r="I21" i="2"/>
  <c r="D23" i="2"/>
  <c r="B23" i="2"/>
  <c r="F6" i="2"/>
  <c r="E204" i="2"/>
  <c r="F8" i="2"/>
  <c r="L21" i="2"/>
  <c r="E21" i="2"/>
  <c r="C23" i="2"/>
  <c r="H19" i="2"/>
  <c r="H21" i="2" s="1"/>
  <c r="F5" i="2"/>
  <c r="F10" i="2"/>
  <c r="L13" i="2"/>
  <c r="F11" i="2"/>
  <c r="F7" i="2"/>
  <c r="I13" i="2"/>
  <c r="F9" i="2"/>
  <c r="F12" i="2"/>
  <c r="F15" i="2"/>
  <c r="F16" i="2"/>
  <c r="E13" i="2"/>
  <c r="K204" i="2"/>
  <c r="L204" i="2"/>
  <c r="J204" i="2"/>
  <c r="H198" i="2"/>
  <c r="H200" i="2" s="1"/>
  <c r="H202" i="2"/>
  <c r="B209" i="2"/>
  <c r="I152" i="2"/>
  <c r="I195" i="2"/>
  <c r="C209" i="2"/>
  <c r="D209" i="2"/>
  <c r="J17" i="2"/>
  <c r="J200" i="2"/>
  <c r="G7" i="2"/>
  <c r="L17" i="2"/>
  <c r="C157" i="2"/>
  <c r="L143" i="2"/>
  <c r="L170" i="2"/>
  <c r="H142" i="2"/>
  <c r="K143" i="2"/>
  <c r="L152" i="2"/>
  <c r="L200" i="2"/>
  <c r="K17" i="2"/>
  <c r="G203" i="2"/>
  <c r="G204" i="2" s="1"/>
  <c r="G172" i="2"/>
  <c r="C184" i="2"/>
  <c r="J195" i="2"/>
  <c r="I200" i="2"/>
  <c r="G15" i="2"/>
  <c r="G17" i="2" s="1"/>
  <c r="J143" i="2"/>
  <c r="J148" i="2"/>
  <c r="K170" i="2"/>
  <c r="D184" i="2"/>
  <c r="E195" i="2"/>
  <c r="I204" i="2"/>
  <c r="G8" i="2"/>
  <c r="G12" i="2"/>
  <c r="G146" i="2"/>
  <c r="L175" i="2"/>
  <c r="G173" i="2"/>
  <c r="H177" i="2"/>
  <c r="H179" i="2" s="1"/>
  <c r="K195" i="2"/>
  <c r="K200" i="2"/>
  <c r="H203" i="2"/>
  <c r="B157" i="2"/>
  <c r="J152" i="2"/>
  <c r="L195" i="2"/>
  <c r="E155" i="2"/>
  <c r="K179" i="2"/>
  <c r="L179" i="2"/>
  <c r="G190" i="2"/>
  <c r="G192" i="2"/>
  <c r="G194" i="2"/>
  <c r="J207" i="2"/>
  <c r="E200" i="2"/>
  <c r="G197" i="2"/>
  <c r="G199" i="2"/>
  <c r="G191" i="2"/>
  <c r="E207" i="2"/>
  <c r="G189" i="2"/>
  <c r="H189" i="2"/>
  <c r="H195" i="2" s="1"/>
  <c r="G206" i="2"/>
  <c r="G207" i="2" s="1"/>
  <c r="J170" i="2"/>
  <c r="G174" i="2"/>
  <c r="J179" i="2"/>
  <c r="J21" i="2"/>
  <c r="J175" i="2"/>
  <c r="G10" i="2"/>
  <c r="K175" i="2"/>
  <c r="G11" i="2"/>
  <c r="H16" i="2"/>
  <c r="H17" i="2" s="1"/>
  <c r="E143" i="2"/>
  <c r="D157" i="2"/>
  <c r="I143" i="2"/>
  <c r="H140" i="2"/>
  <c r="E152" i="2"/>
  <c r="E170" i="2"/>
  <c r="B184" i="2"/>
  <c r="E175" i="2"/>
  <c r="E182" i="2"/>
  <c r="I148" i="2"/>
  <c r="H150" i="2"/>
  <c r="H152" i="2" s="1"/>
  <c r="E148" i="2"/>
  <c r="G5" i="2"/>
  <c r="K148" i="2"/>
  <c r="I175" i="2"/>
  <c r="H138" i="2"/>
  <c r="L148" i="2"/>
  <c r="K152" i="2"/>
  <c r="I179" i="2"/>
  <c r="H175" i="2"/>
  <c r="G165" i="2"/>
  <c r="G167" i="2"/>
  <c r="G169" i="2"/>
  <c r="I170" i="2"/>
  <c r="J182" i="2"/>
  <c r="E179" i="2"/>
  <c r="G178" i="2"/>
  <c r="G179" i="2" s="1"/>
  <c r="G164" i="2"/>
  <c r="H164" i="2"/>
  <c r="H166" i="2"/>
  <c r="H168" i="2"/>
  <c r="G181" i="2"/>
  <c r="G182" i="2" s="1"/>
  <c r="G151" i="2"/>
  <c r="G152" i="2" s="1"/>
  <c r="G145" i="2"/>
  <c r="G137" i="2"/>
  <c r="G143" i="2" s="1"/>
  <c r="H147" i="2"/>
  <c r="H148" i="2" s="1"/>
  <c r="H139" i="2"/>
  <c r="J155" i="2"/>
  <c r="H137" i="2"/>
  <c r="H141" i="2"/>
  <c r="G154" i="2"/>
  <c r="G155" i="2" s="1"/>
  <c r="E17" i="2"/>
  <c r="I17" i="2"/>
  <c r="G4" i="2"/>
  <c r="G6" i="2"/>
  <c r="G9" i="2"/>
  <c r="H4" i="2"/>
  <c r="G20" i="2"/>
  <c r="G21" i="2" s="1"/>
  <c r="F283" i="1"/>
  <c r="G263" i="1"/>
  <c r="F271" i="1"/>
  <c r="F280" i="1"/>
  <c r="F281" i="1" s="1"/>
  <c r="G287" i="1"/>
  <c r="I263" i="1"/>
  <c r="B289" i="1"/>
  <c r="H283" i="1"/>
  <c r="H287" i="1" s="1"/>
  <c r="F266" i="1"/>
  <c r="E278" i="1"/>
  <c r="H280" i="1"/>
  <c r="H281" i="1" s="1"/>
  <c r="I287" i="1"/>
  <c r="K193" i="1"/>
  <c r="I278" i="1"/>
  <c r="G278" i="1"/>
  <c r="J287" i="1"/>
  <c r="F285" i="1"/>
  <c r="K287" i="1"/>
  <c r="F261" i="1"/>
  <c r="D289" i="1"/>
  <c r="F270" i="1"/>
  <c r="L287" i="1"/>
  <c r="L289" i="1" s="1"/>
  <c r="C289" i="1"/>
  <c r="E263" i="1"/>
  <c r="I268" i="1"/>
  <c r="F272" i="1"/>
  <c r="F284" i="1"/>
  <c r="H268" i="1"/>
  <c r="G268" i="1"/>
  <c r="K278" i="1"/>
  <c r="J289" i="1"/>
  <c r="H278" i="1"/>
  <c r="K289" i="1"/>
  <c r="I281" i="1"/>
  <c r="H260" i="1"/>
  <c r="H263" i="1" s="1"/>
  <c r="F262" i="1"/>
  <c r="F275" i="1"/>
  <c r="H275" i="1"/>
  <c r="F277" i="1"/>
  <c r="E268" i="1"/>
  <c r="F265" i="1"/>
  <c r="K156" i="1"/>
  <c r="L198" i="1"/>
  <c r="F207" i="1"/>
  <c r="I193" i="1"/>
  <c r="L193" i="1"/>
  <c r="K198" i="1"/>
  <c r="K161" i="1"/>
  <c r="L161" i="1"/>
  <c r="E211" i="1"/>
  <c r="F203" i="1"/>
  <c r="G208" i="1"/>
  <c r="F201" i="1"/>
  <c r="F214" i="1"/>
  <c r="E156" i="1"/>
  <c r="F153" i="1"/>
  <c r="H151" i="1"/>
  <c r="G124" i="1"/>
  <c r="B147" i="1"/>
  <c r="G198" i="1"/>
  <c r="I208" i="1"/>
  <c r="G211" i="1"/>
  <c r="K182" i="1"/>
  <c r="F204" i="1"/>
  <c r="K208" i="1"/>
  <c r="H170" i="1"/>
  <c r="L156" i="1"/>
  <c r="H141" i="1"/>
  <c r="G193" i="1"/>
  <c r="H210" i="1"/>
  <c r="H211" i="1" s="1"/>
  <c r="F213" i="1"/>
  <c r="B184" i="1"/>
  <c r="J219" i="1"/>
  <c r="F172" i="1"/>
  <c r="H192" i="1"/>
  <c r="H193" i="1" s="1"/>
  <c r="C219" i="1"/>
  <c r="G156" i="1"/>
  <c r="J184" i="1"/>
  <c r="H155" i="1"/>
  <c r="I156" i="1"/>
  <c r="H179" i="1"/>
  <c r="H182" i="1" s="1"/>
  <c r="I198" i="1"/>
  <c r="H217" i="1"/>
  <c r="G176" i="1"/>
  <c r="D219" i="1"/>
  <c r="I217" i="1"/>
  <c r="F164" i="1"/>
  <c r="G217" i="1"/>
  <c r="L182" i="1"/>
  <c r="H200" i="1"/>
  <c r="H197" i="1"/>
  <c r="H198" i="1" s="1"/>
  <c r="H159" i="1"/>
  <c r="H161" i="1" s="1"/>
  <c r="L208" i="1"/>
  <c r="L217" i="1"/>
  <c r="K173" i="1"/>
  <c r="F196" i="1"/>
  <c r="H205" i="1"/>
  <c r="K217" i="1"/>
  <c r="G161" i="1"/>
  <c r="I182" i="1"/>
  <c r="F181" i="1"/>
  <c r="G182" i="1"/>
  <c r="F178" i="1"/>
  <c r="F168" i="1"/>
  <c r="H166" i="1"/>
  <c r="F165" i="1"/>
  <c r="E161" i="1"/>
  <c r="I161" i="1"/>
  <c r="D184" i="1"/>
  <c r="G173" i="1"/>
  <c r="I173" i="1"/>
  <c r="L173" i="1"/>
  <c r="C184" i="1"/>
  <c r="F152" i="1"/>
  <c r="E176" i="1"/>
  <c r="F167" i="1"/>
  <c r="F180" i="1"/>
  <c r="F154" i="1"/>
  <c r="F158" i="1"/>
  <c r="F169" i="1"/>
  <c r="F160" i="1"/>
  <c r="F171" i="1"/>
  <c r="F175" i="1"/>
  <c r="F176" i="1" s="1"/>
  <c r="E182" i="1"/>
  <c r="F151" i="1"/>
  <c r="F163" i="1"/>
  <c r="E173" i="1"/>
  <c r="E193" i="1"/>
  <c r="B219" i="1"/>
  <c r="F191" i="1"/>
  <c r="E208" i="1"/>
  <c r="F202" i="1"/>
  <c r="E217" i="1"/>
  <c r="F190" i="1"/>
  <c r="E198" i="1"/>
  <c r="F215" i="1"/>
  <c r="F195" i="1"/>
  <c r="F206" i="1"/>
  <c r="F216" i="1"/>
  <c r="E124" i="1"/>
  <c r="C147" i="1"/>
  <c r="L145" i="1"/>
  <c r="G139" i="1"/>
  <c r="E139" i="1"/>
  <c r="K124" i="1"/>
  <c r="F131" i="1"/>
  <c r="F126" i="1"/>
  <c r="I136" i="1"/>
  <c r="E136" i="1"/>
  <c r="L119" i="1"/>
  <c r="G136" i="1"/>
  <c r="I145" i="1"/>
  <c r="K136" i="1"/>
  <c r="H135" i="1"/>
  <c r="K145" i="1"/>
  <c r="H115" i="1"/>
  <c r="L136" i="1"/>
  <c r="F144" i="1"/>
  <c r="F118" i="1"/>
  <c r="L124" i="1"/>
  <c r="J147" i="1"/>
  <c r="I119" i="1"/>
  <c r="G119" i="1"/>
  <c r="F130" i="1"/>
  <c r="E145" i="1"/>
  <c r="K119" i="1"/>
  <c r="I124" i="1"/>
  <c r="H128" i="1"/>
  <c r="G145" i="1"/>
  <c r="F143" i="1"/>
  <c r="F127" i="1"/>
  <c r="H143" i="1"/>
  <c r="H121" i="1"/>
  <c r="E119" i="1"/>
  <c r="H123" i="1"/>
  <c r="H127" i="1"/>
  <c r="F129" i="1"/>
  <c r="F138" i="1"/>
  <c r="F139" i="1" s="1"/>
  <c r="H114" i="1"/>
  <c r="F116" i="1"/>
  <c r="H134" i="1"/>
  <c r="F142" i="1"/>
  <c r="F132" i="1"/>
  <c r="D147" i="1"/>
  <c r="F117" i="1"/>
  <c r="F121" i="1"/>
  <c r="F122" i="1"/>
  <c r="F133" i="1"/>
  <c r="H79" i="1"/>
  <c r="H96" i="1"/>
  <c r="F94" i="1"/>
  <c r="B35" i="1"/>
  <c r="H21" i="1"/>
  <c r="H239" i="1"/>
  <c r="H241" i="1"/>
  <c r="K227" i="1"/>
  <c r="H237" i="1"/>
  <c r="H235" i="1"/>
  <c r="G227" i="1"/>
  <c r="H19" i="1"/>
  <c r="G245" i="1"/>
  <c r="I232" i="1"/>
  <c r="E251" i="1"/>
  <c r="G251" i="1"/>
  <c r="G232" i="1"/>
  <c r="H236" i="1"/>
  <c r="H249" i="1"/>
  <c r="I227" i="1"/>
  <c r="I251" i="1"/>
  <c r="K232" i="1"/>
  <c r="K251" i="1"/>
  <c r="C253" i="1"/>
  <c r="L242" i="1"/>
  <c r="J253" i="1"/>
  <c r="F248" i="1"/>
  <c r="B253" i="1"/>
  <c r="L251" i="1"/>
  <c r="H225" i="1"/>
  <c r="H227" i="1" s="1"/>
  <c r="L232" i="1"/>
  <c r="H244" i="1"/>
  <c r="H245" i="1" s="1"/>
  <c r="H247" i="1"/>
  <c r="L227" i="1"/>
  <c r="H230" i="1"/>
  <c r="F224" i="1"/>
  <c r="E232" i="1"/>
  <c r="J71" i="1"/>
  <c r="D253" i="1"/>
  <c r="G242" i="1"/>
  <c r="E245" i="1"/>
  <c r="H231" i="1"/>
  <c r="I242" i="1"/>
  <c r="K242" i="1"/>
  <c r="E227" i="1"/>
  <c r="E242" i="1"/>
  <c r="F226" i="1"/>
  <c r="F234" i="1"/>
  <c r="F247" i="1"/>
  <c r="F229" i="1"/>
  <c r="F232" i="1" s="1"/>
  <c r="H238" i="1"/>
  <c r="F240" i="1"/>
  <c r="H250" i="1"/>
  <c r="K49" i="1"/>
  <c r="C71" i="1"/>
  <c r="L69" i="1"/>
  <c r="F85" i="1"/>
  <c r="H43" i="1"/>
  <c r="G86" i="1"/>
  <c r="H48" i="1"/>
  <c r="K59" i="1"/>
  <c r="L12" i="1"/>
  <c r="H52" i="1"/>
  <c r="G23" i="1"/>
  <c r="G26" i="1"/>
  <c r="D35" i="1"/>
  <c r="H15" i="1"/>
  <c r="I44" i="1"/>
  <c r="C109" i="1"/>
  <c r="G12" i="1"/>
  <c r="F76" i="1"/>
  <c r="G62" i="1"/>
  <c r="H46" i="1"/>
  <c r="G101" i="1"/>
  <c r="F54" i="1"/>
  <c r="B109" i="1"/>
  <c r="K86" i="1"/>
  <c r="K98" i="1"/>
  <c r="H30" i="1"/>
  <c r="L49" i="1"/>
  <c r="H65" i="1"/>
  <c r="D109" i="1"/>
  <c r="F106" i="1"/>
  <c r="I33" i="1"/>
  <c r="H105" i="1"/>
  <c r="K33" i="1"/>
  <c r="B71" i="1"/>
  <c r="H57" i="1"/>
  <c r="L7" i="1"/>
  <c r="H25" i="1"/>
  <c r="H26" i="1" s="1"/>
  <c r="E49" i="1"/>
  <c r="H51" i="1"/>
  <c r="H53" i="1"/>
  <c r="H61" i="1"/>
  <c r="H62" i="1" s="1"/>
  <c r="H64" i="1"/>
  <c r="H4" i="1"/>
  <c r="F17" i="1"/>
  <c r="I49" i="1"/>
  <c r="I7" i="1"/>
  <c r="L59" i="1"/>
  <c r="J109" i="1"/>
  <c r="G107" i="1"/>
  <c r="F29" i="1"/>
  <c r="K44" i="1"/>
  <c r="F49" i="1"/>
  <c r="D71" i="1"/>
  <c r="G69" i="1"/>
  <c r="F78" i="1"/>
  <c r="I98" i="1"/>
  <c r="K107" i="1"/>
  <c r="L107" i="1"/>
  <c r="G7" i="1"/>
  <c r="F14" i="1"/>
  <c r="H31" i="1"/>
  <c r="H47" i="1"/>
  <c r="I59" i="1"/>
  <c r="H58" i="1"/>
  <c r="I69" i="1"/>
  <c r="I81" i="1"/>
  <c r="H86" i="1"/>
  <c r="L98" i="1"/>
  <c r="H3" i="1"/>
  <c r="J35" i="1"/>
  <c r="E26" i="1"/>
  <c r="K69" i="1"/>
  <c r="K81" i="1"/>
  <c r="F91" i="1"/>
  <c r="F93" i="1"/>
  <c r="F104" i="1"/>
  <c r="H11" i="1"/>
  <c r="H12" i="1" s="1"/>
  <c r="I23" i="1"/>
  <c r="H16" i="1"/>
  <c r="F18" i="1"/>
  <c r="L81" i="1"/>
  <c r="I86" i="1"/>
  <c r="G98" i="1"/>
  <c r="K12" i="1"/>
  <c r="K7" i="1"/>
  <c r="K23" i="1"/>
  <c r="L33" i="1"/>
  <c r="G44" i="1"/>
  <c r="H89" i="1"/>
  <c r="L23" i="1"/>
  <c r="E69" i="1"/>
  <c r="G81" i="1"/>
  <c r="L86" i="1"/>
  <c r="I107" i="1"/>
  <c r="C35" i="1"/>
  <c r="L44" i="1"/>
  <c r="F6" i="1"/>
  <c r="I12" i="1"/>
  <c r="G33" i="1"/>
  <c r="G49" i="1"/>
  <c r="G59" i="1"/>
  <c r="E62" i="1"/>
  <c r="H77" i="1"/>
  <c r="E81" i="1"/>
  <c r="H100" i="1"/>
  <c r="H101" i="1" s="1"/>
  <c r="E98" i="1"/>
  <c r="F80" i="1"/>
  <c r="F84" i="1"/>
  <c r="F97" i="1"/>
  <c r="F103" i="1"/>
  <c r="H88" i="1"/>
  <c r="F90" i="1"/>
  <c r="E107" i="1"/>
  <c r="E86" i="1"/>
  <c r="F92" i="1"/>
  <c r="E101" i="1"/>
  <c r="F83" i="1"/>
  <c r="F95" i="1"/>
  <c r="F67" i="1"/>
  <c r="F56" i="1"/>
  <c r="E44" i="1"/>
  <c r="E59" i="1"/>
  <c r="F41" i="1"/>
  <c r="H40" i="1"/>
  <c r="F42" i="1"/>
  <c r="H66" i="1"/>
  <c r="F68" i="1"/>
  <c r="H55" i="1"/>
  <c r="E7" i="1"/>
  <c r="E23" i="1"/>
  <c r="F10" i="1"/>
  <c r="F22" i="1"/>
  <c r="F28" i="1"/>
  <c r="E33" i="1"/>
  <c r="E12" i="1"/>
  <c r="F5" i="1"/>
  <c r="F9" i="1"/>
  <c r="F20" i="1"/>
  <c r="H32" i="1"/>
  <c r="J22" i="3" l="1"/>
  <c r="O22" i="3" s="1"/>
  <c r="I41" i="3"/>
  <c r="H22" i="3"/>
  <c r="R22" i="3" s="1"/>
  <c r="I56" i="3"/>
  <c r="S56" i="3" s="1"/>
  <c r="H52" i="3"/>
  <c r="R52" i="3" s="1"/>
  <c r="S13" i="3"/>
  <c r="I15" i="3"/>
  <c r="S15" i="3" s="1"/>
  <c r="S4" i="3"/>
  <c r="I11" i="3"/>
  <c r="F45" i="3"/>
  <c r="I44" i="3"/>
  <c r="S44" i="3" s="1"/>
  <c r="I52" i="3"/>
  <c r="S52" i="3" s="1"/>
  <c r="S47" i="3"/>
  <c r="S43" i="3"/>
  <c r="G45" i="3"/>
  <c r="Q45" i="3" s="1"/>
  <c r="Q43" i="3"/>
  <c r="S17" i="3"/>
  <c r="I22" i="3"/>
  <c r="S22" i="3" s="1"/>
  <c r="S41" i="3"/>
  <c r="H15" i="3"/>
  <c r="R15" i="3" s="1"/>
  <c r="R13" i="3"/>
  <c r="G15" i="3"/>
  <c r="Q15" i="3" s="1"/>
  <c r="Q14" i="3"/>
  <c r="H26" i="3"/>
  <c r="R26" i="3" s="1"/>
  <c r="R24" i="3"/>
  <c r="H56" i="3"/>
  <c r="R56" i="3" s="1"/>
  <c r="R54" i="3"/>
  <c r="H45" i="3"/>
  <c r="R45" i="3" s="1"/>
  <c r="M58" i="3"/>
  <c r="G52" i="3"/>
  <c r="Q52" i="3" s="1"/>
  <c r="F22" i="3"/>
  <c r="L58" i="3"/>
  <c r="P58" i="3" s="1"/>
  <c r="J52" i="3"/>
  <c r="O52" i="3" s="1"/>
  <c r="H41" i="3"/>
  <c r="R41" i="3" s="1"/>
  <c r="G22" i="3"/>
  <c r="Q22" i="3" s="1"/>
  <c r="E58" i="3"/>
  <c r="F52" i="3"/>
  <c r="G41" i="3"/>
  <c r="Q41" i="3" s="1"/>
  <c r="F56" i="3"/>
  <c r="F41" i="3"/>
  <c r="G56" i="3"/>
  <c r="Q56" i="3" s="1"/>
  <c r="M28" i="3"/>
  <c r="L28" i="3"/>
  <c r="P28" i="3" s="1"/>
  <c r="E28" i="3"/>
  <c r="J28" i="3"/>
  <c r="O28" i="3" s="1"/>
  <c r="H11" i="3"/>
  <c r="F15" i="3"/>
  <c r="F26" i="3"/>
  <c r="G26" i="3"/>
  <c r="Q26" i="3" s="1"/>
  <c r="G11" i="3"/>
  <c r="Q11" i="3" s="1"/>
  <c r="F11" i="3"/>
  <c r="F157" i="2"/>
  <c r="I125" i="2"/>
  <c r="F119" i="2"/>
  <c r="H115" i="2"/>
  <c r="L125" i="2"/>
  <c r="I72" i="2"/>
  <c r="I97" i="2"/>
  <c r="H87" i="2"/>
  <c r="H97" i="2" s="1"/>
  <c r="F115" i="2"/>
  <c r="G123" i="2"/>
  <c r="E125" i="2"/>
  <c r="K72" i="2"/>
  <c r="H125" i="2"/>
  <c r="G115" i="2"/>
  <c r="K125" i="2"/>
  <c r="F123" i="2"/>
  <c r="K97" i="2"/>
  <c r="L97" i="2"/>
  <c r="F95" i="2"/>
  <c r="F91" i="2"/>
  <c r="G66" i="2"/>
  <c r="H62" i="2"/>
  <c r="H72" i="2" s="1"/>
  <c r="E97" i="2"/>
  <c r="G87" i="2"/>
  <c r="G62" i="2"/>
  <c r="G95" i="2"/>
  <c r="F87" i="2"/>
  <c r="G70" i="2"/>
  <c r="E72" i="2"/>
  <c r="L72" i="2"/>
  <c r="F62" i="2"/>
  <c r="F72" i="2" s="1"/>
  <c r="K48" i="2"/>
  <c r="L48" i="2"/>
  <c r="E48" i="2"/>
  <c r="J48" i="2"/>
  <c r="I48" i="2"/>
  <c r="H46" i="2"/>
  <c r="G38" i="2"/>
  <c r="H38" i="2"/>
  <c r="G46" i="2"/>
  <c r="F38" i="2"/>
  <c r="F42" i="2"/>
  <c r="J23" i="2"/>
  <c r="H13" i="2"/>
  <c r="H23" i="2" s="1"/>
  <c r="K23" i="2"/>
  <c r="F17" i="2"/>
  <c r="F21" i="2"/>
  <c r="I23" i="2"/>
  <c r="E23" i="2"/>
  <c r="L23" i="2"/>
  <c r="K184" i="2"/>
  <c r="G13" i="2"/>
  <c r="G23" i="2" s="1"/>
  <c r="F13" i="2"/>
  <c r="H204" i="2"/>
  <c r="H209" i="2" s="1"/>
  <c r="G148" i="2"/>
  <c r="G157" i="2" s="1"/>
  <c r="L157" i="2"/>
  <c r="K209" i="2"/>
  <c r="L209" i="2"/>
  <c r="J209" i="2"/>
  <c r="J157" i="2"/>
  <c r="K157" i="2"/>
  <c r="G200" i="2"/>
  <c r="I209" i="2"/>
  <c r="J184" i="2"/>
  <c r="L184" i="2"/>
  <c r="G175" i="2"/>
  <c r="E209" i="2"/>
  <c r="G195" i="2"/>
  <c r="E157" i="2"/>
  <c r="E184" i="2"/>
  <c r="I184" i="2"/>
  <c r="I157" i="2"/>
  <c r="H170" i="2"/>
  <c r="H184" i="2" s="1"/>
  <c r="G170" i="2"/>
  <c r="H143" i="2"/>
  <c r="H157" i="2" s="1"/>
  <c r="H289" i="1"/>
  <c r="I289" i="1"/>
  <c r="H156" i="1"/>
  <c r="F268" i="1"/>
  <c r="E289" i="1"/>
  <c r="F278" i="1"/>
  <c r="G289" i="1"/>
  <c r="K184" i="1"/>
  <c r="F263" i="1"/>
  <c r="F287" i="1"/>
  <c r="K219" i="1"/>
  <c r="L184" i="1"/>
  <c r="I184" i="1"/>
  <c r="E184" i="1"/>
  <c r="H173" i="1"/>
  <c r="H145" i="1"/>
  <c r="H208" i="1"/>
  <c r="H219" i="1" s="1"/>
  <c r="F208" i="1"/>
  <c r="L219" i="1"/>
  <c r="I219" i="1"/>
  <c r="G219" i="1"/>
  <c r="F182" i="1"/>
  <c r="G184" i="1"/>
  <c r="F119" i="1"/>
  <c r="F198" i="1"/>
  <c r="F217" i="1"/>
  <c r="F156" i="1"/>
  <c r="F173" i="1"/>
  <c r="F161" i="1"/>
  <c r="H184" i="1"/>
  <c r="E219" i="1"/>
  <c r="F193" i="1"/>
  <c r="L147" i="1"/>
  <c r="I147" i="1"/>
  <c r="H119" i="1"/>
  <c r="F136" i="1"/>
  <c r="H136" i="1"/>
  <c r="K147" i="1"/>
  <c r="H81" i="1"/>
  <c r="G147" i="1"/>
  <c r="E147" i="1"/>
  <c r="F145" i="1"/>
  <c r="H124" i="1"/>
  <c r="F124" i="1"/>
  <c r="H23" i="1"/>
  <c r="H44" i="1"/>
  <c r="I253" i="1"/>
  <c r="G253" i="1"/>
  <c r="F251" i="1"/>
  <c r="F227" i="1"/>
  <c r="H232" i="1"/>
  <c r="L253" i="1"/>
  <c r="H242" i="1"/>
  <c r="F242" i="1"/>
  <c r="F33" i="1"/>
  <c r="K253" i="1"/>
  <c r="E253" i="1"/>
  <c r="H69" i="1"/>
  <c r="H251" i="1"/>
  <c r="I71" i="1"/>
  <c r="F107" i="1"/>
  <c r="K109" i="1"/>
  <c r="F7" i="1"/>
  <c r="L109" i="1"/>
  <c r="H49" i="1"/>
  <c r="F59" i="1"/>
  <c r="L35" i="1"/>
  <c r="H33" i="1"/>
  <c r="G109" i="1"/>
  <c r="H59" i="1"/>
  <c r="I109" i="1"/>
  <c r="I35" i="1"/>
  <c r="G35" i="1"/>
  <c r="H107" i="1"/>
  <c r="H7" i="1"/>
  <c r="K71" i="1"/>
  <c r="F81" i="1"/>
  <c r="L71" i="1"/>
  <c r="G71" i="1"/>
  <c r="F44" i="1"/>
  <c r="K35" i="1"/>
  <c r="F86" i="1"/>
  <c r="F69" i="1"/>
  <c r="F98" i="1"/>
  <c r="F23" i="1"/>
  <c r="H98" i="1"/>
  <c r="E109" i="1"/>
  <c r="E71" i="1"/>
  <c r="E35" i="1"/>
  <c r="F12" i="1"/>
  <c r="I45" i="3" l="1"/>
  <c r="S45" i="3" s="1"/>
  <c r="S11" i="3"/>
  <c r="I28" i="3"/>
  <c r="S28" i="3" s="1"/>
  <c r="H28" i="3"/>
  <c r="R28" i="3" s="1"/>
  <c r="R11" i="3"/>
  <c r="J58" i="3"/>
  <c r="O58" i="3" s="1"/>
  <c r="F289" i="1"/>
  <c r="H58" i="3"/>
  <c r="R58" i="3" s="1"/>
  <c r="G28" i="3"/>
  <c r="Q28" i="3" s="1"/>
  <c r="F28" i="3"/>
  <c r="F58" i="3"/>
  <c r="G58" i="3"/>
  <c r="Q58" i="3" s="1"/>
  <c r="G97" i="2"/>
  <c r="G125" i="2"/>
  <c r="F97" i="2"/>
  <c r="G72" i="2"/>
  <c r="F125" i="2"/>
  <c r="G48" i="2"/>
  <c r="F48" i="2"/>
  <c r="H48" i="2"/>
  <c r="F23" i="2"/>
  <c r="G209" i="2"/>
  <c r="G184" i="2"/>
  <c r="F219" i="1"/>
  <c r="F184" i="1"/>
  <c r="F147" i="1"/>
  <c r="H147" i="1"/>
  <c r="F253" i="1"/>
  <c r="H253" i="1"/>
  <c r="H71" i="1"/>
  <c r="H35" i="1"/>
  <c r="F109" i="1"/>
  <c r="H109" i="1"/>
  <c r="F35" i="1"/>
  <c r="F71" i="1"/>
  <c r="I58" i="3" l="1"/>
  <c r="S58" i="3" s="1"/>
</calcChain>
</file>

<file path=xl/sharedStrings.xml><?xml version="1.0" encoding="utf-8"?>
<sst xmlns="http://schemas.openxmlformats.org/spreadsheetml/2006/main" count="453" uniqueCount="68">
  <si>
    <t>GRUPO ADMINISTRATIVO</t>
  </si>
  <si>
    <t>SUELDO CALCULO BENEFICIO</t>
  </si>
  <si>
    <t>SUELDO 2</t>
  </si>
  <si>
    <t xml:space="preserve">HORAS EXTRAS </t>
  </si>
  <si>
    <t>SUBTOTAL S+HE</t>
  </si>
  <si>
    <t xml:space="preserve">APORTE PATRONAL </t>
  </si>
  <si>
    <t>APORTE PERSONAL</t>
  </si>
  <si>
    <t>SECAP-IECE</t>
  </si>
  <si>
    <t>XIII SUELDO</t>
  </si>
  <si>
    <t>XIV SUELDO</t>
  </si>
  <si>
    <t>VACACIONES</t>
  </si>
  <si>
    <t xml:space="preserve">ADMINISTRACION CENTRAL </t>
  </si>
  <si>
    <t>GANADERIA</t>
  </si>
  <si>
    <t>GANADERIA CAMPO</t>
  </si>
  <si>
    <t>BENJAMIN</t>
  </si>
  <si>
    <t>VEHICULOS</t>
  </si>
  <si>
    <t xml:space="preserve">GENERAL </t>
  </si>
  <si>
    <t>ENERO</t>
  </si>
  <si>
    <t>FEBRERO</t>
  </si>
  <si>
    <t>MARZO</t>
  </si>
  <si>
    <t>ABRIL</t>
  </si>
  <si>
    <t>MAYO</t>
  </si>
  <si>
    <t>JUNIO</t>
  </si>
  <si>
    <t>JULIO</t>
  </si>
  <si>
    <t>AGOSTO</t>
  </si>
  <si>
    <t>SUELDO SEGÚN ROL</t>
  </si>
  <si>
    <t>ADMINISTRACION CASA EPO</t>
  </si>
  <si>
    <t>FABIOLA</t>
  </si>
  <si>
    <t>PALMA</t>
  </si>
  <si>
    <t>PALMA CAMPO</t>
  </si>
  <si>
    <t>reporte jonatan</t>
  </si>
  <si>
    <t xml:space="preserve">suma total </t>
  </si>
  <si>
    <t>SECAP</t>
  </si>
  <si>
    <t xml:space="preserve">REAL </t>
  </si>
  <si>
    <t>CON ERROR</t>
  </si>
  <si>
    <t>VALOR DE VACACIONES TOMADO PARA EL CALCULO DEL DECIMO TERCER SUELDO</t>
  </si>
  <si>
    <t xml:space="preserve">SUELDOS TOMADOS PARA CALCULO XIII SUELDO E IECE SECAP SUELDO COJIDO DEL VALOR TOTAL </t>
  </si>
  <si>
    <t>IECE</t>
  </si>
  <si>
    <t xml:space="preserve">DIFERENCIA REAL VS ERROR </t>
  </si>
  <si>
    <t>NOTA:</t>
  </si>
  <si>
    <t>Revisando los Roles Administrativos de manera mensuales de Enero a la fecha año 2022, encontrado las siguientes novedades en las 3 empresas</t>
  </si>
  <si>
    <t>Cuando 1 persona sale de vacaciones el sistema calcula de manera diferente los calculos para beneficios sociales .</t>
  </si>
  <si>
    <t xml:space="preserve">XIII SUELDO LO ESTA TOMANDO DEL TOTAL DE INGRESOS QUE UNO TIENE MAS EL VALOR DE LAS VACACIONES QUE SALEN PAGADAS EN EL ROL </t>
  </si>
  <si>
    <t xml:space="preserve">Como ustedes lo saben el calculo del XIII sueldo es </t>
  </si>
  <si>
    <t>Sueldo + Horas Extras +Bonificacion /12</t>
  </si>
  <si>
    <t>Aporte Patronal lo esta tomando solo de la parte proporcional que indica el rol + Horas + Bonificacion *11.15%</t>
  </si>
  <si>
    <t xml:space="preserve">Como ustedes lo saben el calculo de Aporte Patronal es </t>
  </si>
  <si>
    <t>Sueldo + Horas Extras +Bonificacion *11.15%</t>
  </si>
  <si>
    <t>correcto</t>
  </si>
  <si>
    <t>mal tomado</t>
  </si>
  <si>
    <t>Iece Secap lo esta tomando solo de la parte proporcional que indica el rol + Horas + Bonificacion *1%</t>
  </si>
  <si>
    <t>ROL CORRECTO</t>
  </si>
  <si>
    <t>ROL CON ERROR</t>
  </si>
  <si>
    <t>Vacaciones lo esta tomando solo de la parte proporcional que indica el rol + Horas + Bonificacion *1%</t>
  </si>
  <si>
    <t>Sueldo + Horas Extras +Bonificacion /24</t>
  </si>
  <si>
    <t xml:space="preserve">Esto es por temas de las personas que salen de vacaciones </t>
  </si>
  <si>
    <t>Sueldo + Horas Extras +Bonificacion *0.5%</t>
  </si>
  <si>
    <t>Ahora en Ganaderia Campo que esta en la Cia. Solares y Maquinarias y Palma  Campo que esta en la Cia. Benferprisa tengo novedad:</t>
  </si>
  <si>
    <t>Que el personal tiene horas extras en la 1era  y 2da quincena  y al calcular los beneficios sociales me lo esta calculando tomando encuenta solo las Horas Extras de la 2 quincena las deja en el aire a la 1era. Quincena</t>
  </si>
  <si>
    <t>Si me gustaria que revisen las formulas de los calculos de los Beneficios para ver como estan cojidos ya que son diferentes formulas y solo mando como ejemplo Benferprisa Mes de Enero Febrero y Abril que esta en la hoja 2 y</t>
  </si>
  <si>
    <t>a</t>
  </si>
  <si>
    <t>b</t>
  </si>
  <si>
    <t xml:space="preserve">En si son muchas las novedades que se ha encontrado, en si diferentes manera de coger los ingresos para los calculos </t>
  </si>
  <si>
    <t>de las Compañía Solares y Maquinarias y Epo solo mando los roles como deberian ser los calculos ya que no lo he revisado aun totalmente con lo que esta contabilizado porque es mucho lo que hay que hacer y el tiempo es corto.</t>
  </si>
  <si>
    <t xml:space="preserve">Envio tambien las diferencia entre lo correcto y con error de los calculos </t>
  </si>
  <si>
    <t>Cualquier duda favor hagamela saber para dejar a la par este tema.</t>
  </si>
  <si>
    <t xml:space="preserve">Sin mas que decirle me suscribo </t>
  </si>
  <si>
    <t xml:space="preserve">Atentemente Lenny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</si>
</sst>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3" x14ac:knownFonts="1">
    <font>
      <sz val="11"/>
      <color theme="1"/>
      <name val="Calibri"/>
      <family val="2"/>
      <scheme val="minor"/>
    </font>
    <font>
      <sz val="11"/>
      <color theme="1"/>
      <name val="Calibri"/>
      <family val="2"/>
      <scheme val="minor"/>
    </font>
    <font>
      <b/>
      <sz val="11"/>
      <color theme="1"/>
      <name val="Calibri"/>
      <family val="2"/>
      <scheme val="minor"/>
    </font>
    <font>
      <b/>
      <sz val="11"/>
      <color rgb="FFFF0000"/>
      <name val="Calibri"/>
      <family val="2"/>
      <scheme val="minor"/>
    </font>
    <font>
      <sz val="11"/>
      <name val="Calibri"/>
      <family val="2"/>
      <scheme val="minor"/>
    </font>
    <font>
      <sz val="11"/>
      <color theme="1"/>
      <name val="Calibri"/>
      <family val="2"/>
    </font>
    <font>
      <b/>
      <sz val="11"/>
      <color rgb="FF000000"/>
      <name val="Calibri"/>
      <family val="2"/>
    </font>
    <font>
      <sz val="11"/>
      <color rgb="FF000000"/>
      <name val="Calibri"/>
      <family val="2"/>
    </font>
    <font>
      <sz val="11"/>
      <name val="Calibri"/>
      <family val="2"/>
    </font>
    <font>
      <b/>
      <sz val="11"/>
      <color rgb="FFFF0000"/>
      <name val="Calibri"/>
      <family val="2"/>
    </font>
    <font>
      <b/>
      <sz val="16"/>
      <color theme="1"/>
      <name val="Calibri"/>
      <family val="2"/>
      <scheme val="minor"/>
    </font>
    <font>
      <b/>
      <sz val="14"/>
      <color theme="1"/>
      <name val="Calibri"/>
      <family val="2"/>
      <scheme val="minor"/>
    </font>
    <font>
      <b/>
      <sz val="18"/>
      <color theme="1"/>
      <name val="Calibri"/>
      <family val="2"/>
      <scheme val="minor"/>
    </font>
  </fonts>
  <fills count="20">
    <fill>
      <patternFill patternType="none"/>
    </fill>
    <fill>
      <patternFill patternType="gray125"/>
    </fill>
    <fill>
      <patternFill patternType="solid">
        <fgColor theme="8" tint="0.59999389629810485"/>
        <bgColor indexed="64"/>
      </patternFill>
    </fill>
    <fill>
      <patternFill patternType="solid">
        <fgColor rgb="FF92D050"/>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theme="7" tint="-0.249977111117893"/>
        <bgColor indexed="64"/>
      </patternFill>
    </fill>
    <fill>
      <patternFill patternType="solid">
        <fgColor rgb="FFFFFF00"/>
        <bgColor indexed="64"/>
      </patternFill>
    </fill>
    <fill>
      <patternFill patternType="solid">
        <fgColor rgb="FFFF0000"/>
        <bgColor indexed="64"/>
      </patternFill>
    </fill>
    <fill>
      <patternFill patternType="solid">
        <fgColor theme="8" tint="0.39997558519241921"/>
        <bgColor indexed="64"/>
      </patternFill>
    </fill>
    <fill>
      <patternFill patternType="solid">
        <fgColor theme="9"/>
        <bgColor indexed="64"/>
      </patternFill>
    </fill>
    <fill>
      <patternFill patternType="solid">
        <fgColor theme="5" tint="0.59999389629810485"/>
        <bgColor indexed="64"/>
      </patternFill>
    </fill>
    <fill>
      <patternFill patternType="solid">
        <fgColor rgb="FF00B0F0"/>
        <bgColor indexed="64"/>
      </patternFill>
    </fill>
    <fill>
      <patternFill patternType="solid">
        <fgColor theme="9" tint="0.39997558519241921"/>
        <bgColor indexed="64"/>
      </patternFill>
    </fill>
    <fill>
      <patternFill patternType="solid">
        <fgColor rgb="FF9BC2E6"/>
        <bgColor rgb="FF000000"/>
      </patternFill>
    </fill>
    <fill>
      <patternFill patternType="solid">
        <fgColor rgb="FFA9D08E"/>
        <bgColor rgb="FF000000"/>
      </patternFill>
    </fill>
    <fill>
      <patternFill patternType="solid">
        <fgColor rgb="FFFFC000"/>
        <bgColor rgb="FF000000"/>
      </patternFill>
    </fill>
    <fill>
      <patternFill patternType="solid">
        <fgColor rgb="FFFFFF00"/>
        <bgColor rgb="FF000000"/>
      </patternFill>
    </fill>
    <fill>
      <patternFill patternType="solid">
        <fgColor rgb="FFF4B084"/>
        <bgColor rgb="FF000000"/>
      </patternFill>
    </fill>
    <fill>
      <patternFill patternType="solid">
        <fgColor rgb="FF70AD47"/>
        <bgColor rgb="FF000000"/>
      </patternFill>
    </fill>
  </fills>
  <borders count="3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43" fontId="1" fillId="0" borderId="0" applyFont="0" applyFill="0" applyBorder="0" applyAlignment="0" applyProtection="0"/>
  </cellStyleXfs>
  <cellXfs count="147">
    <xf numFmtId="0" fontId="0" fillId="0" borderId="0" xfId="0"/>
    <xf numFmtId="0" fontId="2" fillId="0" borderId="1" xfId="0" applyFont="1" applyBorder="1" applyAlignment="1">
      <alignment horizontal="center" vertical="center" wrapText="1"/>
    </xf>
    <xf numFmtId="43" fontId="2" fillId="0" borderId="2" xfId="1" applyFont="1" applyBorder="1" applyAlignment="1">
      <alignment horizontal="center" vertical="center" wrapText="1"/>
    </xf>
    <xf numFmtId="43" fontId="2" fillId="0" borderId="3" xfId="1"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43" fontId="0" fillId="0" borderId="7" xfId="1" applyFont="1" applyFill="1" applyBorder="1"/>
    <xf numFmtId="43" fontId="0" fillId="0" borderId="8" xfId="1" applyFont="1" applyFill="1" applyBorder="1"/>
    <xf numFmtId="43" fontId="0" fillId="0" borderId="9" xfId="1" applyFont="1" applyFill="1" applyBorder="1"/>
    <xf numFmtId="43" fontId="0" fillId="0" borderId="10" xfId="1" applyFont="1" applyFill="1" applyBorder="1"/>
    <xf numFmtId="43" fontId="0" fillId="0" borderId="11" xfId="1" applyFont="1" applyFill="1" applyBorder="1"/>
    <xf numFmtId="43" fontId="0" fillId="0" borderId="13" xfId="1" applyFont="1" applyFill="1" applyBorder="1"/>
    <xf numFmtId="43" fontId="0" fillId="0" borderId="14" xfId="1" applyFont="1" applyFill="1" applyBorder="1"/>
    <xf numFmtId="43" fontId="0" fillId="0" borderId="15" xfId="1" applyFont="1" applyFill="1" applyBorder="1"/>
    <xf numFmtId="43" fontId="0" fillId="0" borderId="16" xfId="1" applyFont="1" applyFill="1" applyBorder="1"/>
    <xf numFmtId="43" fontId="0" fillId="0" borderId="17" xfId="1" applyFont="1" applyFill="1" applyBorder="1"/>
    <xf numFmtId="43" fontId="2" fillId="2" borderId="19" xfId="1" applyFont="1" applyFill="1" applyBorder="1"/>
    <xf numFmtId="43" fontId="2" fillId="2" borderId="20" xfId="1" applyFont="1" applyFill="1" applyBorder="1"/>
    <xf numFmtId="43" fontId="3" fillId="2" borderId="20" xfId="1" applyFont="1" applyFill="1" applyBorder="1"/>
    <xf numFmtId="43" fontId="2" fillId="2" borderId="21" xfId="1" applyFont="1" applyFill="1" applyBorder="1"/>
    <xf numFmtId="0" fontId="2" fillId="0" borderId="22" xfId="0" applyFont="1" applyBorder="1" applyAlignment="1">
      <alignment horizontal="center" vertical="center" wrapText="1"/>
    </xf>
    <xf numFmtId="43" fontId="0" fillId="0" borderId="23" xfId="1" applyFont="1" applyFill="1" applyBorder="1"/>
    <xf numFmtId="43" fontId="0" fillId="0" borderId="24" xfId="1" applyFont="1" applyFill="1" applyBorder="1"/>
    <xf numFmtId="43" fontId="0" fillId="0" borderId="25" xfId="1" applyFont="1" applyFill="1" applyBorder="1"/>
    <xf numFmtId="43" fontId="0" fillId="0" borderId="26" xfId="1" applyFont="1" applyFill="1" applyBorder="1"/>
    <xf numFmtId="43" fontId="2" fillId="3" borderId="19" xfId="1" applyFont="1" applyFill="1" applyBorder="1"/>
    <xf numFmtId="43" fontId="2" fillId="3" borderId="20" xfId="1" applyFont="1" applyFill="1" applyBorder="1"/>
    <xf numFmtId="43" fontId="3" fillId="4" borderId="20" xfId="1" applyFont="1" applyFill="1" applyBorder="1"/>
    <xf numFmtId="43" fontId="3" fillId="3" borderId="20" xfId="1" applyFont="1" applyFill="1" applyBorder="1"/>
    <xf numFmtId="43" fontId="2" fillId="3" borderId="21" xfId="1" applyFont="1" applyFill="1" applyBorder="1"/>
    <xf numFmtId="43" fontId="2" fillId="5" borderId="19" xfId="1" applyFont="1" applyFill="1" applyBorder="1"/>
    <xf numFmtId="43" fontId="2" fillId="5" borderId="20" xfId="1" applyFont="1" applyFill="1" applyBorder="1"/>
    <xf numFmtId="43" fontId="3" fillId="5" borderId="20" xfId="1" applyFont="1" applyFill="1" applyBorder="1"/>
    <xf numFmtId="43" fontId="2" fillId="5" borderId="21" xfId="1" applyFont="1" applyFill="1" applyBorder="1"/>
    <xf numFmtId="43" fontId="2" fillId="6" borderId="19" xfId="1" applyFont="1" applyFill="1" applyBorder="1"/>
    <xf numFmtId="43" fontId="2" fillId="6" borderId="20" xfId="1" applyFont="1" applyFill="1" applyBorder="1"/>
    <xf numFmtId="43" fontId="3" fillId="6" borderId="20" xfId="1" applyFont="1" applyFill="1" applyBorder="1"/>
    <xf numFmtId="43" fontId="0" fillId="6" borderId="20" xfId="1" applyFont="1" applyFill="1" applyBorder="1"/>
    <xf numFmtId="43" fontId="2" fillId="6" borderId="21" xfId="1" applyFont="1" applyFill="1" applyBorder="1"/>
    <xf numFmtId="43" fontId="0" fillId="0" borderId="27" xfId="1" applyFont="1" applyFill="1" applyBorder="1"/>
    <xf numFmtId="43" fontId="0" fillId="0" borderId="28" xfId="1" applyFont="1" applyFill="1" applyBorder="1"/>
    <xf numFmtId="43" fontId="2" fillId="4" borderId="19" xfId="1" applyFont="1" applyFill="1" applyBorder="1"/>
    <xf numFmtId="0" fontId="2" fillId="7" borderId="29" xfId="0" applyFont="1" applyFill="1" applyBorder="1" applyAlignment="1">
      <alignment horizontal="center" vertical="center" wrapText="1"/>
    </xf>
    <xf numFmtId="43" fontId="2" fillId="7" borderId="30" xfId="1" applyFont="1" applyFill="1" applyBorder="1"/>
    <xf numFmtId="0" fontId="2" fillId="0" borderId="0" xfId="0" applyFont="1"/>
    <xf numFmtId="43" fontId="0" fillId="8" borderId="13" xfId="1" applyFont="1" applyFill="1" applyBorder="1"/>
    <xf numFmtId="0" fontId="2" fillId="0" borderId="0" xfId="0" applyFont="1" applyAlignment="1">
      <alignment horizontal="center" vertical="center" wrapText="1"/>
    </xf>
    <xf numFmtId="43" fontId="2" fillId="0" borderId="0" xfId="1" applyFont="1" applyFill="1" applyBorder="1"/>
    <xf numFmtId="43" fontId="2" fillId="0" borderId="19" xfId="1" applyFont="1" applyFill="1" applyBorder="1"/>
    <xf numFmtId="43" fontId="2" fillId="0" borderId="20" xfId="1" applyFont="1" applyFill="1" applyBorder="1"/>
    <xf numFmtId="43" fontId="2" fillId="0" borderId="21" xfId="1" applyFont="1" applyFill="1" applyBorder="1"/>
    <xf numFmtId="43" fontId="1" fillId="0" borderId="17" xfId="1" applyFont="1" applyBorder="1" applyAlignment="1">
      <alignment horizontal="center" vertical="center" wrapText="1"/>
    </xf>
    <xf numFmtId="43" fontId="2" fillId="9" borderId="19" xfId="1" applyFont="1" applyFill="1" applyBorder="1"/>
    <xf numFmtId="0" fontId="2" fillId="10" borderId="22" xfId="0" applyFont="1" applyFill="1" applyBorder="1" applyAlignment="1">
      <alignment horizontal="center" vertical="center" wrapText="1"/>
    </xf>
    <xf numFmtId="43" fontId="2" fillId="10" borderId="19" xfId="1" applyFont="1" applyFill="1" applyBorder="1"/>
    <xf numFmtId="43" fontId="2" fillId="10" borderId="20" xfId="1" applyFont="1" applyFill="1" applyBorder="1"/>
    <xf numFmtId="43" fontId="2" fillId="10" borderId="21" xfId="1" applyFont="1" applyFill="1" applyBorder="1"/>
    <xf numFmtId="0" fontId="2" fillId="11" borderId="22" xfId="0" applyFont="1" applyFill="1" applyBorder="1" applyAlignment="1">
      <alignment horizontal="center" vertical="center" wrapText="1"/>
    </xf>
    <xf numFmtId="43" fontId="2" fillId="11" borderId="19" xfId="1" applyFont="1" applyFill="1" applyBorder="1"/>
    <xf numFmtId="0" fontId="2" fillId="0" borderId="12" xfId="0" applyFont="1" applyBorder="1" applyAlignment="1">
      <alignment vertical="center" wrapText="1"/>
    </xf>
    <xf numFmtId="43" fontId="2" fillId="0" borderId="27" xfId="1" applyFont="1" applyFill="1" applyBorder="1"/>
    <xf numFmtId="43" fontId="2" fillId="0" borderId="28" xfId="1" applyFont="1" applyFill="1" applyBorder="1"/>
    <xf numFmtId="43" fontId="2" fillId="0" borderId="35" xfId="1" applyFont="1" applyFill="1" applyBorder="1"/>
    <xf numFmtId="43" fontId="3" fillId="0" borderId="35" xfId="1" applyFont="1" applyFill="1" applyBorder="1"/>
    <xf numFmtId="43" fontId="2" fillId="0" borderId="36" xfId="1" applyFont="1" applyFill="1" applyBorder="1"/>
    <xf numFmtId="43" fontId="0" fillId="0" borderId="0" xfId="0" applyNumberFormat="1"/>
    <xf numFmtId="43" fontId="0" fillId="7" borderId="15" xfId="1" applyFont="1" applyFill="1" applyBorder="1"/>
    <xf numFmtId="43" fontId="0" fillId="7" borderId="9" xfId="1" applyFont="1" applyFill="1" applyBorder="1"/>
    <xf numFmtId="43" fontId="2" fillId="7" borderId="19" xfId="1" applyFont="1" applyFill="1" applyBorder="1"/>
    <xf numFmtId="43" fontId="2" fillId="7" borderId="20" xfId="1" applyFont="1" applyFill="1" applyBorder="1"/>
    <xf numFmtId="43" fontId="2" fillId="7" borderId="21" xfId="1" applyFont="1" applyFill="1" applyBorder="1"/>
    <xf numFmtId="0" fontId="0" fillId="7" borderId="0" xfId="0" applyFill="1"/>
    <xf numFmtId="0" fontId="2" fillId="0" borderId="37" xfId="0" applyFont="1" applyBorder="1" applyAlignment="1">
      <alignment horizontal="center" vertical="center" wrapText="1"/>
    </xf>
    <xf numFmtId="43" fontId="0" fillId="8" borderId="15" xfId="1" applyFont="1" applyFill="1" applyBorder="1"/>
    <xf numFmtId="43" fontId="2" fillId="8" borderId="20" xfId="1" applyFont="1" applyFill="1" applyBorder="1"/>
    <xf numFmtId="43" fontId="0" fillId="8" borderId="17" xfId="1" applyFont="1" applyFill="1" applyBorder="1"/>
    <xf numFmtId="43" fontId="0" fillId="8" borderId="16" xfId="1" applyFont="1" applyFill="1" applyBorder="1"/>
    <xf numFmtId="43" fontId="2" fillId="8" borderId="21" xfId="1" applyFont="1" applyFill="1" applyBorder="1"/>
    <xf numFmtId="0" fontId="2" fillId="5" borderId="12"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9" borderId="31" xfId="0" applyFont="1" applyFill="1" applyBorder="1" applyAlignment="1">
      <alignment horizontal="center" vertical="center" wrapText="1"/>
    </xf>
    <xf numFmtId="0" fontId="2" fillId="9" borderId="32" xfId="0" applyFont="1" applyFill="1" applyBorder="1" applyAlignment="1">
      <alignment horizontal="center" vertical="center" wrapText="1"/>
    </xf>
    <xf numFmtId="0" fontId="2" fillId="9" borderId="33" xfId="0" applyFont="1" applyFill="1" applyBorder="1" applyAlignment="1">
      <alignment horizontal="center" vertical="center" wrapText="1"/>
    </xf>
    <xf numFmtId="0" fontId="2" fillId="9" borderId="34" xfId="0" applyFont="1" applyFill="1" applyBorder="1" applyAlignment="1">
      <alignment horizontal="center" vertical="center" wrapText="1"/>
    </xf>
    <xf numFmtId="0" fontId="2" fillId="10" borderId="12" xfId="0" applyFont="1" applyFill="1" applyBorder="1" applyAlignment="1">
      <alignment horizontal="center" vertical="center" wrapText="1"/>
    </xf>
    <xf numFmtId="0" fontId="2" fillId="11" borderId="12" xfId="0" applyFont="1" applyFill="1" applyBorder="1" applyAlignment="1">
      <alignment horizontal="center" vertical="center" wrapText="1"/>
    </xf>
    <xf numFmtId="0" fontId="2" fillId="9"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43" fontId="4" fillId="8" borderId="15" xfId="1" applyFont="1" applyFill="1" applyBorder="1"/>
    <xf numFmtId="43" fontId="0" fillId="12" borderId="15" xfId="1" applyFont="1" applyFill="1" applyBorder="1"/>
    <xf numFmtId="43" fontId="0" fillId="12" borderId="14" xfId="1" applyFont="1" applyFill="1" applyBorder="1"/>
    <xf numFmtId="43" fontId="0" fillId="8" borderId="0" xfId="0" applyNumberFormat="1" applyFill="1"/>
    <xf numFmtId="0" fontId="2" fillId="0" borderId="0" xfId="0" applyFont="1" applyAlignment="1">
      <alignment horizontal="center"/>
    </xf>
    <xf numFmtId="43" fontId="2" fillId="0" borderId="0" xfId="0" applyNumberFormat="1" applyFont="1"/>
    <xf numFmtId="10" fontId="0" fillId="0" borderId="0" xfId="0" applyNumberFormat="1"/>
    <xf numFmtId="43" fontId="0" fillId="0" borderId="0" xfId="1" applyFont="1"/>
    <xf numFmtId="43" fontId="0" fillId="13" borderId="15" xfId="1" applyFont="1" applyFill="1" applyBorder="1"/>
    <xf numFmtId="0" fontId="5" fillId="0" borderId="0" xfId="0" applyFont="1"/>
    <xf numFmtId="43" fontId="5" fillId="0" borderId="0" xfId="0" applyNumberFormat="1" applyFont="1"/>
    <xf numFmtId="0" fontId="6" fillId="0" borderId="1" xfId="0" applyFont="1" applyBorder="1" applyAlignment="1">
      <alignment horizontal="center" vertical="center" wrapText="1"/>
    </xf>
    <xf numFmtId="43" fontId="6" fillId="0" borderId="2" xfId="1" applyFont="1" applyFill="1" applyBorder="1" applyAlignment="1">
      <alignment horizontal="center" vertical="center" wrapText="1"/>
    </xf>
    <xf numFmtId="43" fontId="6" fillId="0" borderId="3" xfId="1"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14" borderId="31" xfId="0" applyFont="1" applyFill="1" applyBorder="1" applyAlignment="1">
      <alignment horizontal="center" vertical="center" wrapText="1"/>
    </xf>
    <xf numFmtId="43" fontId="7" fillId="0" borderId="17" xfId="1" applyFont="1" applyFill="1" applyBorder="1" applyAlignment="1">
      <alignment horizontal="center" vertical="center" wrapText="1"/>
    </xf>
    <xf numFmtId="43" fontId="5" fillId="0" borderId="15" xfId="1" applyFont="1" applyFill="1" applyBorder="1"/>
    <xf numFmtId="43" fontId="5" fillId="0" borderId="16" xfId="1" applyFont="1" applyFill="1" applyBorder="1"/>
    <xf numFmtId="43" fontId="5" fillId="15" borderId="15" xfId="1" applyFont="1" applyFill="1" applyBorder="1"/>
    <xf numFmtId="0" fontId="6" fillId="14" borderId="32" xfId="0" applyFont="1" applyFill="1" applyBorder="1" applyAlignment="1">
      <alignment horizontal="center" vertical="center" wrapText="1"/>
    </xf>
    <xf numFmtId="43" fontId="8" fillId="16" borderId="15" xfId="1" applyFont="1" applyFill="1" applyBorder="1"/>
    <xf numFmtId="0" fontId="6" fillId="14" borderId="12" xfId="0" applyFont="1" applyFill="1" applyBorder="1" applyAlignment="1">
      <alignment horizontal="center" vertical="center" wrapText="1"/>
    </xf>
    <xf numFmtId="43" fontId="5" fillId="0" borderId="13" xfId="1" applyFont="1" applyFill="1" applyBorder="1"/>
    <xf numFmtId="43" fontId="5" fillId="0" borderId="14" xfId="1" applyFont="1" applyFill="1" applyBorder="1"/>
    <xf numFmtId="43" fontId="6" fillId="14" borderId="19" xfId="1" applyFont="1" applyFill="1" applyBorder="1"/>
    <xf numFmtId="43" fontId="6" fillId="17" borderId="19" xfId="1" applyFont="1" applyFill="1" applyBorder="1"/>
    <xf numFmtId="43" fontId="6" fillId="14" borderId="22" xfId="1" applyFont="1" applyFill="1" applyBorder="1"/>
    <xf numFmtId="0" fontId="6" fillId="0" borderId="22" xfId="0" applyFont="1" applyBorder="1" applyAlignment="1">
      <alignment horizontal="center" vertical="center" wrapText="1"/>
    </xf>
    <xf numFmtId="43" fontId="5" fillId="0" borderId="23" xfId="1" applyFont="1" applyFill="1" applyBorder="1"/>
    <xf numFmtId="43" fontId="5" fillId="0" borderId="24" xfId="1" applyFont="1" applyFill="1" applyBorder="1"/>
    <xf numFmtId="43" fontId="5" fillId="0" borderId="17" xfId="1" applyFont="1" applyFill="1" applyBorder="1"/>
    <xf numFmtId="43" fontId="5" fillId="0" borderId="26" xfId="1" applyFont="1" applyFill="1" applyBorder="1"/>
    <xf numFmtId="0" fontId="6" fillId="18" borderId="12" xfId="0" applyFont="1" applyFill="1" applyBorder="1" applyAlignment="1">
      <alignment horizontal="center" vertical="center" wrapText="1"/>
    </xf>
    <xf numFmtId="43" fontId="6" fillId="18" borderId="19" xfId="1" applyFont="1" applyFill="1" applyBorder="1"/>
    <xf numFmtId="43" fontId="6" fillId="18" borderId="20" xfId="1" applyFont="1" applyFill="1" applyBorder="1"/>
    <xf numFmtId="43" fontId="6" fillId="18" borderId="21" xfId="1" applyFont="1" applyFill="1" applyBorder="1"/>
    <xf numFmtId="43" fontId="6" fillId="17" borderId="20" xfId="1" applyFont="1" applyFill="1" applyBorder="1"/>
    <xf numFmtId="43" fontId="6" fillId="17" borderId="21" xfId="1" applyFont="1" applyFill="1" applyBorder="1"/>
    <xf numFmtId="43" fontId="6" fillId="0" borderId="27" xfId="1" applyFont="1" applyFill="1" applyBorder="1"/>
    <xf numFmtId="43" fontId="6" fillId="0" borderId="28" xfId="1" applyFont="1" applyFill="1" applyBorder="1"/>
    <xf numFmtId="43" fontId="6" fillId="0" borderId="35" xfId="1" applyFont="1" applyFill="1" applyBorder="1"/>
    <xf numFmtId="43" fontId="9" fillId="0" borderId="35" xfId="1" applyFont="1" applyFill="1" applyBorder="1"/>
    <xf numFmtId="43" fontId="6" fillId="0" borderId="36" xfId="1" applyFont="1" applyFill="1" applyBorder="1"/>
    <xf numFmtId="43" fontId="6" fillId="0" borderId="0" xfId="1" applyFont="1" applyFill="1" applyBorder="1"/>
    <xf numFmtId="0" fontId="6" fillId="19" borderId="22" xfId="0" applyFont="1" applyFill="1" applyBorder="1" applyAlignment="1">
      <alignment horizontal="center" vertical="center" wrapText="1"/>
    </xf>
    <xf numFmtId="0" fontId="6" fillId="19" borderId="12" xfId="0" applyFont="1" applyFill="1" applyBorder="1" applyAlignment="1">
      <alignment horizontal="center" vertical="center" wrapText="1"/>
    </xf>
    <xf numFmtId="43" fontId="6" fillId="19" borderId="19" xfId="1" applyFont="1" applyFill="1" applyBorder="1"/>
    <xf numFmtId="0" fontId="6" fillId="17" borderId="29" xfId="0" applyFont="1" applyFill="1" applyBorder="1" applyAlignment="1">
      <alignment horizontal="center" vertical="center" wrapText="1"/>
    </xf>
    <xf numFmtId="43" fontId="6" fillId="17" borderId="30" xfId="1" applyFont="1" applyFill="1" applyBorder="1"/>
    <xf numFmtId="0" fontId="10" fillId="0" borderId="0" xfId="0" applyFont="1"/>
    <xf numFmtId="0" fontId="11" fillId="0" borderId="0" xfId="0" applyFont="1"/>
    <xf numFmtId="0" fontId="12" fillId="0" borderId="0" xfId="0" applyFont="1" applyAlignment="1">
      <alignment horizontal="center"/>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C0DEF-4C85-4FFF-B6A4-80F97877CA30}">
  <dimension ref="A1:AH248"/>
  <sheetViews>
    <sheetView tabSelected="1" zoomScale="85" zoomScaleNormal="85" workbookViewId="0">
      <selection activeCell="B114" sqref="B114"/>
    </sheetView>
  </sheetViews>
  <sheetFormatPr baseColWidth="10" defaultRowHeight="15" x14ac:dyDescent="0.25"/>
  <cols>
    <col min="4" max="13" width="9.7109375" customWidth="1"/>
    <col min="14" max="14" width="4.85546875" customWidth="1"/>
    <col min="15" max="19" width="12.28515625" style="44" customWidth="1"/>
    <col min="20" max="20" width="9.7109375" customWidth="1"/>
    <col min="21" max="21" width="10.28515625" customWidth="1"/>
    <col min="22" max="24" width="9.7109375" customWidth="1"/>
    <col min="25" max="28" width="10.28515625" customWidth="1"/>
    <col min="29" max="32" width="9.7109375" customWidth="1"/>
  </cols>
  <sheetData>
    <row r="1" spans="1:34" x14ac:dyDescent="0.25">
      <c r="A1" t="s">
        <v>33</v>
      </c>
      <c r="O1" s="97" t="s">
        <v>38</v>
      </c>
      <c r="P1" s="97"/>
      <c r="Q1" s="97"/>
      <c r="R1" s="97"/>
      <c r="S1" s="97"/>
      <c r="T1" t="s">
        <v>34</v>
      </c>
    </row>
    <row r="2" spans="1:34" ht="15.75" thickBot="1" x14ac:dyDescent="0.3">
      <c r="A2" t="s">
        <v>17</v>
      </c>
      <c r="T2" t="s">
        <v>17</v>
      </c>
    </row>
    <row r="3" spans="1:34" ht="165.75" thickBot="1" x14ac:dyDescent="0.3">
      <c r="A3" s="1" t="s">
        <v>0</v>
      </c>
      <c r="B3" s="2" t="s">
        <v>1</v>
      </c>
      <c r="C3" s="3" t="s">
        <v>2</v>
      </c>
      <c r="D3" s="4" t="s">
        <v>3</v>
      </c>
      <c r="E3" s="4" t="s">
        <v>4</v>
      </c>
      <c r="F3" s="4" t="s">
        <v>6</v>
      </c>
      <c r="G3" s="4" t="s">
        <v>5</v>
      </c>
      <c r="H3" s="4" t="s">
        <v>32</v>
      </c>
      <c r="I3" s="4" t="s">
        <v>37</v>
      </c>
      <c r="J3" s="4" t="s">
        <v>8</v>
      </c>
      <c r="K3" s="4" t="s">
        <v>10</v>
      </c>
      <c r="L3" s="4" t="s">
        <v>9</v>
      </c>
      <c r="M3" s="5" t="s">
        <v>10</v>
      </c>
      <c r="O3" s="92" t="s">
        <v>8</v>
      </c>
      <c r="P3" s="92" t="s">
        <v>9</v>
      </c>
      <c r="Q3" s="92" t="s">
        <v>5</v>
      </c>
      <c r="R3" s="92" t="s">
        <v>32</v>
      </c>
      <c r="S3" s="92" t="s">
        <v>37</v>
      </c>
      <c r="T3" s="1" t="s">
        <v>0</v>
      </c>
      <c r="U3" s="2" t="s">
        <v>1</v>
      </c>
      <c r="V3" s="3" t="s">
        <v>2</v>
      </c>
      <c r="W3" s="4" t="s">
        <v>3</v>
      </c>
      <c r="X3" s="4" t="s">
        <v>4</v>
      </c>
      <c r="Y3" s="4" t="s">
        <v>6</v>
      </c>
      <c r="Z3" s="4" t="s">
        <v>5</v>
      </c>
      <c r="AA3" s="4" t="s">
        <v>7</v>
      </c>
      <c r="AB3" s="4" t="s">
        <v>37</v>
      </c>
      <c r="AC3" s="4" t="s">
        <v>8</v>
      </c>
      <c r="AD3" s="4" t="s">
        <v>10</v>
      </c>
      <c r="AE3" s="4" t="s">
        <v>9</v>
      </c>
      <c r="AF3" s="5" t="s">
        <v>10</v>
      </c>
      <c r="AG3" s="72" t="s">
        <v>36</v>
      </c>
      <c r="AH3" s="46" t="s">
        <v>35</v>
      </c>
    </row>
    <row r="4" spans="1:34" x14ac:dyDescent="0.25">
      <c r="A4" s="85" t="s">
        <v>11</v>
      </c>
      <c r="B4" s="51">
        <v>500</v>
      </c>
      <c r="C4" s="13">
        <v>500</v>
      </c>
      <c r="D4" s="13"/>
      <c r="E4" s="13">
        <f>+B4+D4</f>
        <v>500</v>
      </c>
      <c r="F4" s="13">
        <f>+E4*9.45%</f>
        <v>47.249999999999993</v>
      </c>
      <c r="G4" s="13">
        <f>+E4*11.15%</f>
        <v>55.75</v>
      </c>
      <c r="H4" s="13">
        <f>+E4*0.5%</f>
        <v>2.5</v>
      </c>
      <c r="I4" s="13">
        <f>+E4*0.5%</f>
        <v>2.5</v>
      </c>
      <c r="J4" s="13">
        <f>(+B4+D4)/12</f>
        <v>41.666666666666664</v>
      </c>
      <c r="K4" s="13"/>
      <c r="L4" s="13">
        <f>425/12</f>
        <v>35.416666666666664</v>
      </c>
      <c r="M4" s="14">
        <f>(+B4+D4)/24</f>
        <v>20.833333333333332</v>
      </c>
      <c r="O4" s="98">
        <f>+J4-AC4</f>
        <v>0</v>
      </c>
      <c r="P4" s="98">
        <f>+L4-AE4</f>
        <v>0</v>
      </c>
      <c r="Q4" s="98">
        <f>+G4-Z4</f>
        <v>0</v>
      </c>
      <c r="R4" s="98">
        <f>+H4-AA4</f>
        <v>0</v>
      </c>
      <c r="S4" s="98">
        <f>+I4-AB4</f>
        <v>0</v>
      </c>
      <c r="T4" s="85" t="s">
        <v>11</v>
      </c>
      <c r="U4" s="51">
        <v>500</v>
      </c>
      <c r="V4" s="13">
        <v>500</v>
      </c>
      <c r="W4" s="13"/>
      <c r="X4" s="13">
        <f>+U4+W4</f>
        <v>500</v>
      </c>
      <c r="Y4" s="13">
        <f>+X4*9.45%</f>
        <v>47.249999999999993</v>
      </c>
      <c r="Z4" s="13">
        <f>+X4*11.15%</f>
        <v>55.75</v>
      </c>
      <c r="AA4" s="13">
        <f>+X4*0.5%</f>
        <v>2.5</v>
      </c>
      <c r="AB4" s="13">
        <f>+X4*0.5%</f>
        <v>2.5</v>
      </c>
      <c r="AC4" s="13">
        <f t="shared" ref="AC4:AC10" si="0">(+U4+W4)/12</f>
        <v>41.666666666666664</v>
      </c>
      <c r="AD4" s="13"/>
      <c r="AE4" s="13">
        <f>425/12</f>
        <v>35.416666666666664</v>
      </c>
      <c r="AF4" s="14">
        <f>(+U4+W4)/24</f>
        <v>20.833333333333332</v>
      </c>
    </row>
    <row r="5" spans="1:34" ht="15" customHeight="1" x14ac:dyDescent="0.25">
      <c r="A5" s="86"/>
      <c r="B5" s="13">
        <v>500</v>
      </c>
      <c r="C5" s="13">
        <v>500</v>
      </c>
      <c r="D5" s="13"/>
      <c r="E5" s="13">
        <f>+B5+D5</f>
        <v>500</v>
      </c>
      <c r="F5" s="13">
        <f>+E5*9.45%</f>
        <v>47.249999999999993</v>
      </c>
      <c r="G5" s="13">
        <f>+E5*11.15%</f>
        <v>55.75</v>
      </c>
      <c r="H5" s="13">
        <f>+E5*0.5%</f>
        <v>2.5</v>
      </c>
      <c r="I5" s="13">
        <f t="shared" ref="I5:I9" si="1">+E5*0.5%</f>
        <v>2.5</v>
      </c>
      <c r="J5" s="13">
        <f>(+B5+D5)/12</f>
        <v>41.666666666666664</v>
      </c>
      <c r="K5" s="13"/>
      <c r="L5" s="13">
        <f>425/12</f>
        <v>35.416666666666664</v>
      </c>
      <c r="M5" s="14">
        <f>(+B5+D5)/24</f>
        <v>20.833333333333332</v>
      </c>
      <c r="O5" s="98">
        <f t="shared" ref="O5:O32" si="2">+J5-AC5</f>
        <v>0</v>
      </c>
      <c r="P5" s="98">
        <f t="shared" ref="P5:P32" si="3">+L5-AE5</f>
        <v>0</v>
      </c>
      <c r="Q5" s="98">
        <f t="shared" ref="Q5:Q28" si="4">+G5-Z5</f>
        <v>0</v>
      </c>
      <c r="R5" s="98">
        <f>+H5-AA5</f>
        <v>0</v>
      </c>
      <c r="S5" s="98">
        <f t="shared" ref="S5:S28" si="5">+I5-AB5</f>
        <v>0</v>
      </c>
      <c r="T5" s="86"/>
      <c r="U5" s="13">
        <v>500</v>
      </c>
      <c r="V5" s="13">
        <v>500</v>
      </c>
      <c r="W5" s="13"/>
      <c r="X5" s="13">
        <f>+U5+W5</f>
        <v>500</v>
      </c>
      <c r="Y5" s="13">
        <f>+X5*9.45%</f>
        <v>47.249999999999993</v>
      </c>
      <c r="Z5" s="13">
        <f>+X5*11.15%</f>
        <v>55.75</v>
      </c>
      <c r="AA5" s="13">
        <f>+X5*0.5%</f>
        <v>2.5</v>
      </c>
      <c r="AB5" s="13">
        <f t="shared" ref="AB5:AB9" si="6">+X5*0.5%</f>
        <v>2.5</v>
      </c>
      <c r="AC5" s="13">
        <f t="shared" si="0"/>
        <v>41.666666666666664</v>
      </c>
      <c r="AD5" s="13"/>
      <c r="AE5" s="13">
        <f>425/12</f>
        <v>35.416666666666664</v>
      </c>
      <c r="AF5" s="14">
        <f>(+U5+W5)/24</f>
        <v>20.833333333333332</v>
      </c>
    </row>
    <row r="6" spans="1:34" x14ac:dyDescent="0.25">
      <c r="A6" s="86"/>
      <c r="B6" s="13">
        <v>1000</v>
      </c>
      <c r="C6" s="13">
        <v>1000</v>
      </c>
      <c r="D6" s="13"/>
      <c r="E6" s="13">
        <f t="shared" ref="E6:E25" si="7">+B6+D6</f>
        <v>1000</v>
      </c>
      <c r="F6" s="13">
        <f t="shared" ref="F6:F10" si="8">+E6*9.45%</f>
        <v>94.499999999999986</v>
      </c>
      <c r="G6" s="13">
        <f>+E6*11.15%</f>
        <v>111.5</v>
      </c>
      <c r="H6" s="13">
        <f t="shared" ref="H6:I25" si="9">+E6*0.5%</f>
        <v>5</v>
      </c>
      <c r="I6" s="13">
        <f t="shared" si="1"/>
        <v>5</v>
      </c>
      <c r="J6" s="13">
        <f t="shared" ref="J6:J25" si="10">(+B6+D6)/12</f>
        <v>83.333333333333329</v>
      </c>
      <c r="K6" s="13"/>
      <c r="L6" s="13">
        <f t="shared" ref="L6:L25" si="11">425/12</f>
        <v>35.416666666666664</v>
      </c>
      <c r="M6" s="14">
        <f t="shared" ref="M6:M25" si="12">(+B6+D6)/24</f>
        <v>41.666666666666664</v>
      </c>
      <c r="O6" s="98">
        <f t="shared" si="2"/>
        <v>0</v>
      </c>
      <c r="P6" s="98">
        <f t="shared" si="3"/>
        <v>0</v>
      </c>
      <c r="Q6" s="98">
        <f t="shared" si="4"/>
        <v>0</v>
      </c>
      <c r="R6" s="98">
        <f t="shared" ref="R6:R59" si="13">+H6-AA6</f>
        <v>0</v>
      </c>
      <c r="S6" s="98">
        <f t="shared" si="5"/>
        <v>0</v>
      </c>
      <c r="T6" s="86"/>
      <c r="U6" s="13">
        <v>1000</v>
      </c>
      <c r="V6" s="13">
        <v>1000</v>
      </c>
      <c r="W6" s="13"/>
      <c r="X6" s="13">
        <f t="shared" ref="X6:X14" si="14">+U6+W6</f>
        <v>1000</v>
      </c>
      <c r="Y6" s="13">
        <f t="shared" ref="Y6:Y10" si="15">+X6*9.45%</f>
        <v>94.499999999999986</v>
      </c>
      <c r="Z6" s="13">
        <f>+X6*11.15%</f>
        <v>111.5</v>
      </c>
      <c r="AA6" s="13">
        <f t="shared" ref="AA6:AB14" si="16">+X6*0.5%</f>
        <v>5</v>
      </c>
      <c r="AB6" s="13">
        <f t="shared" si="6"/>
        <v>5</v>
      </c>
      <c r="AC6" s="13">
        <f t="shared" si="0"/>
        <v>83.333333333333329</v>
      </c>
      <c r="AD6" s="13"/>
      <c r="AE6" s="13">
        <f t="shared" ref="AE6:AE25" si="17">425/12</f>
        <v>35.416666666666664</v>
      </c>
      <c r="AF6" s="14">
        <f t="shared" ref="AF6:AF25" si="18">(+U6+W6)/24</f>
        <v>41.666666666666664</v>
      </c>
    </row>
    <row r="7" spans="1:34" x14ac:dyDescent="0.25">
      <c r="A7" s="86"/>
      <c r="B7" s="13">
        <v>1000</v>
      </c>
      <c r="C7" s="13">
        <v>1000</v>
      </c>
      <c r="D7" s="13">
        <v>0</v>
      </c>
      <c r="E7" s="13">
        <f t="shared" si="7"/>
        <v>1000</v>
      </c>
      <c r="F7" s="13">
        <f t="shared" si="8"/>
        <v>94.499999999999986</v>
      </c>
      <c r="G7" s="13">
        <f>+E7*11.15%</f>
        <v>111.5</v>
      </c>
      <c r="H7" s="13">
        <f t="shared" si="9"/>
        <v>5</v>
      </c>
      <c r="I7" s="13">
        <f t="shared" si="1"/>
        <v>5</v>
      </c>
      <c r="J7" s="13">
        <f t="shared" si="10"/>
        <v>83.333333333333329</v>
      </c>
      <c r="K7" s="13"/>
      <c r="L7" s="13">
        <f t="shared" si="11"/>
        <v>35.416666666666664</v>
      </c>
      <c r="M7" s="14">
        <f t="shared" si="12"/>
        <v>41.666666666666664</v>
      </c>
      <c r="O7" s="98">
        <f t="shared" si="2"/>
        <v>0</v>
      </c>
      <c r="P7" s="98">
        <f t="shared" si="3"/>
        <v>0</v>
      </c>
      <c r="Q7" s="98">
        <f t="shared" si="4"/>
        <v>0</v>
      </c>
      <c r="R7" s="98">
        <f t="shared" si="13"/>
        <v>0</v>
      </c>
      <c r="S7" s="98">
        <f t="shared" si="5"/>
        <v>0</v>
      </c>
      <c r="T7" s="86"/>
      <c r="U7" s="13">
        <v>1000</v>
      </c>
      <c r="V7" s="13">
        <v>1000</v>
      </c>
      <c r="W7" s="13">
        <v>0</v>
      </c>
      <c r="X7" s="13">
        <f t="shared" si="14"/>
        <v>1000</v>
      </c>
      <c r="Y7" s="13">
        <f t="shared" si="15"/>
        <v>94.499999999999986</v>
      </c>
      <c r="Z7" s="13">
        <f>+X7*11.15%</f>
        <v>111.5</v>
      </c>
      <c r="AA7" s="13">
        <f t="shared" si="16"/>
        <v>5</v>
      </c>
      <c r="AB7" s="13">
        <f t="shared" si="6"/>
        <v>5</v>
      </c>
      <c r="AC7" s="13">
        <f t="shared" si="0"/>
        <v>83.333333333333329</v>
      </c>
      <c r="AD7" s="13"/>
      <c r="AE7" s="13">
        <f t="shared" si="17"/>
        <v>35.416666666666664</v>
      </c>
      <c r="AF7" s="14">
        <f t="shared" si="18"/>
        <v>41.666666666666664</v>
      </c>
    </row>
    <row r="8" spans="1:34" x14ac:dyDescent="0.25">
      <c r="A8" s="86"/>
      <c r="B8" s="13">
        <v>600</v>
      </c>
      <c r="C8" s="13">
        <v>600</v>
      </c>
      <c r="D8" s="13">
        <v>0</v>
      </c>
      <c r="E8" s="13">
        <f t="shared" si="7"/>
        <v>600</v>
      </c>
      <c r="F8" s="13">
        <f t="shared" si="8"/>
        <v>56.699999999999989</v>
      </c>
      <c r="G8" s="13">
        <f>+E8*11.15%</f>
        <v>66.900000000000006</v>
      </c>
      <c r="H8" s="13">
        <f t="shared" si="9"/>
        <v>3</v>
      </c>
      <c r="I8" s="13">
        <f t="shared" si="1"/>
        <v>3</v>
      </c>
      <c r="J8" s="13">
        <f t="shared" si="10"/>
        <v>50</v>
      </c>
      <c r="K8" s="13"/>
      <c r="L8" s="13">
        <f t="shared" si="11"/>
        <v>35.416666666666664</v>
      </c>
      <c r="M8" s="14">
        <f t="shared" si="12"/>
        <v>25</v>
      </c>
      <c r="O8" s="98">
        <f t="shared" si="2"/>
        <v>0</v>
      </c>
      <c r="P8" s="98">
        <f t="shared" si="3"/>
        <v>0</v>
      </c>
      <c r="Q8" s="98">
        <f t="shared" si="4"/>
        <v>0</v>
      </c>
      <c r="R8" s="98">
        <f t="shared" si="13"/>
        <v>0</v>
      </c>
      <c r="S8" s="98">
        <f t="shared" si="5"/>
        <v>0</v>
      </c>
      <c r="T8" s="86"/>
      <c r="U8" s="13">
        <v>600</v>
      </c>
      <c r="V8" s="13">
        <v>600</v>
      </c>
      <c r="W8" s="13">
        <v>0</v>
      </c>
      <c r="X8" s="13">
        <f t="shared" si="14"/>
        <v>600</v>
      </c>
      <c r="Y8" s="13">
        <f t="shared" si="15"/>
        <v>56.699999999999989</v>
      </c>
      <c r="Z8" s="13">
        <f>+X8*11.15%</f>
        <v>66.900000000000006</v>
      </c>
      <c r="AA8" s="13">
        <f t="shared" si="16"/>
        <v>3</v>
      </c>
      <c r="AB8" s="13">
        <f t="shared" si="6"/>
        <v>3</v>
      </c>
      <c r="AC8" s="13">
        <f t="shared" si="0"/>
        <v>50</v>
      </c>
      <c r="AD8" s="13"/>
      <c r="AE8" s="13">
        <f t="shared" si="17"/>
        <v>35.416666666666664</v>
      </c>
      <c r="AF8" s="14">
        <f t="shared" si="18"/>
        <v>25</v>
      </c>
    </row>
    <row r="9" spans="1:34" x14ac:dyDescent="0.25">
      <c r="A9" s="86"/>
      <c r="B9" s="13">
        <v>600</v>
      </c>
      <c r="C9" s="13">
        <v>315</v>
      </c>
      <c r="D9" s="13"/>
      <c r="E9" s="13">
        <f t="shared" si="7"/>
        <v>600</v>
      </c>
      <c r="F9" s="13">
        <f t="shared" si="8"/>
        <v>56.699999999999989</v>
      </c>
      <c r="G9" s="13">
        <f t="shared" ref="G9:G25" si="19">+E9*11.15%</f>
        <v>66.900000000000006</v>
      </c>
      <c r="H9" s="13">
        <f t="shared" si="9"/>
        <v>3</v>
      </c>
      <c r="I9" s="13">
        <f t="shared" si="1"/>
        <v>3</v>
      </c>
      <c r="J9" s="13">
        <f t="shared" si="10"/>
        <v>50</v>
      </c>
      <c r="K9" s="13"/>
      <c r="L9" s="13">
        <f t="shared" si="11"/>
        <v>35.416666666666664</v>
      </c>
      <c r="M9" s="14">
        <f t="shared" si="12"/>
        <v>25</v>
      </c>
      <c r="O9" s="98">
        <f t="shared" si="2"/>
        <v>0</v>
      </c>
      <c r="P9" s="98">
        <f t="shared" si="3"/>
        <v>0</v>
      </c>
      <c r="Q9" s="98">
        <f t="shared" si="4"/>
        <v>0</v>
      </c>
      <c r="R9" s="98">
        <f t="shared" si="13"/>
        <v>0</v>
      </c>
      <c r="S9" s="98">
        <f t="shared" si="5"/>
        <v>0</v>
      </c>
      <c r="T9" s="86"/>
      <c r="U9" s="13">
        <v>600</v>
      </c>
      <c r="V9" s="13">
        <v>315</v>
      </c>
      <c r="W9" s="13"/>
      <c r="X9" s="13">
        <f t="shared" si="14"/>
        <v>600</v>
      </c>
      <c r="Y9" s="13">
        <f t="shared" si="15"/>
        <v>56.699999999999989</v>
      </c>
      <c r="Z9" s="13">
        <f t="shared" ref="Z9:Z25" si="20">+X9*11.15%</f>
        <v>66.900000000000006</v>
      </c>
      <c r="AA9" s="13">
        <f t="shared" si="16"/>
        <v>3</v>
      </c>
      <c r="AB9" s="13">
        <f t="shared" si="6"/>
        <v>3</v>
      </c>
      <c r="AC9" s="13">
        <f t="shared" si="0"/>
        <v>50</v>
      </c>
      <c r="AD9" s="13"/>
      <c r="AE9" s="13">
        <f t="shared" si="17"/>
        <v>35.416666666666664</v>
      </c>
      <c r="AF9" s="14">
        <f t="shared" si="18"/>
        <v>25</v>
      </c>
    </row>
    <row r="10" spans="1:34" x14ac:dyDescent="0.25">
      <c r="A10" s="91"/>
      <c r="B10" s="11">
        <v>0</v>
      </c>
      <c r="C10" s="12">
        <v>0</v>
      </c>
      <c r="D10" s="13"/>
      <c r="E10" s="13">
        <f t="shared" si="7"/>
        <v>0</v>
      </c>
      <c r="F10" s="13">
        <f t="shared" si="8"/>
        <v>0</v>
      </c>
      <c r="G10" s="13">
        <f t="shared" si="19"/>
        <v>0</v>
      </c>
      <c r="H10" s="13">
        <f t="shared" si="9"/>
        <v>0</v>
      </c>
      <c r="I10" s="13">
        <f t="shared" si="9"/>
        <v>0</v>
      </c>
      <c r="J10" s="13">
        <f t="shared" si="10"/>
        <v>0</v>
      </c>
      <c r="K10" s="13">
        <v>0</v>
      </c>
      <c r="L10" s="13">
        <v>0</v>
      </c>
      <c r="M10" s="14">
        <f t="shared" si="12"/>
        <v>0</v>
      </c>
      <c r="O10" s="98">
        <f t="shared" si="2"/>
        <v>0</v>
      </c>
      <c r="P10" s="98">
        <f t="shared" si="3"/>
        <v>0</v>
      </c>
      <c r="Q10" s="98">
        <f t="shared" si="4"/>
        <v>0</v>
      </c>
      <c r="R10" s="98">
        <f t="shared" si="13"/>
        <v>0</v>
      </c>
      <c r="S10" s="98">
        <f t="shared" si="5"/>
        <v>0</v>
      </c>
      <c r="T10" s="91"/>
      <c r="U10" s="11">
        <v>0</v>
      </c>
      <c r="V10" s="12">
        <v>0</v>
      </c>
      <c r="W10" s="13"/>
      <c r="X10" s="13">
        <f t="shared" si="14"/>
        <v>0</v>
      </c>
      <c r="Y10" s="13">
        <f t="shared" si="15"/>
        <v>0</v>
      </c>
      <c r="Z10" s="13">
        <f t="shared" si="20"/>
        <v>0</v>
      </c>
      <c r="AA10" s="13">
        <f t="shared" si="16"/>
        <v>0</v>
      </c>
      <c r="AB10" s="13">
        <f t="shared" si="16"/>
        <v>0</v>
      </c>
      <c r="AC10" s="13">
        <f t="shared" si="0"/>
        <v>0</v>
      </c>
      <c r="AD10" s="13">
        <v>0</v>
      </c>
      <c r="AE10" s="13">
        <v>0</v>
      </c>
      <c r="AF10" s="14">
        <f t="shared" si="18"/>
        <v>0</v>
      </c>
    </row>
    <row r="11" spans="1:34" ht="15.75" thickBot="1" x14ac:dyDescent="0.3">
      <c r="A11" s="91"/>
      <c r="B11" s="52">
        <f t="shared" ref="B11:M11" si="21">SUM(B4:B10)</f>
        <v>4200</v>
      </c>
      <c r="C11" s="52">
        <f t="shared" si="21"/>
        <v>3915</v>
      </c>
      <c r="D11" s="52">
        <f t="shared" si="21"/>
        <v>0</v>
      </c>
      <c r="E11" s="52">
        <f t="shared" si="21"/>
        <v>4200</v>
      </c>
      <c r="F11" s="52">
        <f t="shared" si="21"/>
        <v>396.89999999999992</v>
      </c>
      <c r="G11" s="52">
        <f t="shared" si="21"/>
        <v>468.29999999999995</v>
      </c>
      <c r="H11" s="52">
        <f t="shared" si="21"/>
        <v>21</v>
      </c>
      <c r="I11" s="52">
        <f t="shared" ref="I11" si="22">SUM(I4:I10)</f>
        <v>21</v>
      </c>
      <c r="J11" s="52">
        <f t="shared" si="21"/>
        <v>350</v>
      </c>
      <c r="K11" s="52">
        <f t="shared" si="21"/>
        <v>0</v>
      </c>
      <c r="L11" s="52">
        <f t="shared" si="21"/>
        <v>212.49999999999997</v>
      </c>
      <c r="M11" s="52">
        <f t="shared" si="21"/>
        <v>175</v>
      </c>
      <c r="O11" s="98">
        <f t="shared" si="2"/>
        <v>0</v>
      </c>
      <c r="P11" s="98">
        <f t="shared" si="3"/>
        <v>0</v>
      </c>
      <c r="Q11" s="98">
        <f t="shared" si="4"/>
        <v>0</v>
      </c>
      <c r="R11" s="98">
        <f t="shared" si="13"/>
        <v>0</v>
      </c>
      <c r="S11" s="98">
        <f t="shared" si="5"/>
        <v>0</v>
      </c>
      <c r="T11" s="91"/>
      <c r="U11" s="52">
        <f t="shared" ref="U11:AF11" si="23">SUM(U4:U10)</f>
        <v>4200</v>
      </c>
      <c r="V11" s="68">
        <f t="shared" si="23"/>
        <v>3915</v>
      </c>
      <c r="W11" s="52">
        <f t="shared" si="23"/>
        <v>0</v>
      </c>
      <c r="X11" s="52">
        <f t="shared" si="23"/>
        <v>4200</v>
      </c>
      <c r="Y11" s="52">
        <f t="shared" si="23"/>
        <v>396.89999999999992</v>
      </c>
      <c r="Z11" s="68">
        <f t="shared" si="23"/>
        <v>468.29999999999995</v>
      </c>
      <c r="AA11" s="68">
        <f t="shared" si="23"/>
        <v>21</v>
      </c>
      <c r="AB11" s="68">
        <f t="shared" ref="AB11" si="24">SUM(AB4:AB10)</f>
        <v>21</v>
      </c>
      <c r="AC11" s="68">
        <f t="shared" si="23"/>
        <v>350</v>
      </c>
      <c r="AD11" s="52">
        <f t="shared" si="23"/>
        <v>0</v>
      </c>
      <c r="AE11" s="68">
        <f t="shared" si="23"/>
        <v>212.49999999999997</v>
      </c>
      <c r="AF11" s="68">
        <f t="shared" si="23"/>
        <v>175</v>
      </c>
    </row>
    <row r="12" spans="1:34" ht="15.75" thickTop="1" x14ac:dyDescent="0.25">
      <c r="A12" s="20"/>
      <c r="B12" s="21"/>
      <c r="C12" s="22"/>
      <c r="D12" s="15"/>
      <c r="E12" s="15"/>
      <c r="F12" s="15"/>
      <c r="G12" s="15"/>
      <c r="H12" s="15"/>
      <c r="I12" s="15"/>
      <c r="J12" s="15"/>
      <c r="K12" s="15"/>
      <c r="L12" s="15"/>
      <c r="M12" s="24"/>
      <c r="O12" s="98">
        <f t="shared" si="2"/>
        <v>0</v>
      </c>
      <c r="P12" s="98">
        <f t="shared" si="3"/>
        <v>0</v>
      </c>
      <c r="Q12" s="98">
        <f t="shared" si="4"/>
        <v>0</v>
      </c>
      <c r="R12" s="98">
        <f t="shared" si="13"/>
        <v>0</v>
      </c>
      <c r="S12" s="98">
        <f t="shared" si="5"/>
        <v>0</v>
      </c>
      <c r="T12" s="20"/>
      <c r="U12" s="21"/>
      <c r="V12" s="22"/>
      <c r="W12" s="15"/>
      <c r="X12" s="15"/>
      <c r="Y12" s="15"/>
      <c r="Z12" s="15"/>
      <c r="AA12" s="15"/>
      <c r="AB12" s="15"/>
      <c r="AC12" s="15"/>
      <c r="AD12" s="15"/>
      <c r="AE12" s="15"/>
      <c r="AF12" s="24"/>
    </row>
    <row r="13" spans="1:34" x14ac:dyDescent="0.25">
      <c r="A13" s="78" t="s">
        <v>28</v>
      </c>
      <c r="B13" s="11">
        <v>700</v>
      </c>
      <c r="C13" s="12">
        <v>700</v>
      </c>
      <c r="D13" s="13"/>
      <c r="E13" s="13">
        <f t="shared" si="7"/>
        <v>700</v>
      </c>
      <c r="F13" s="13">
        <f t="shared" ref="F13:F14" si="25">+E13*9.45%</f>
        <v>66.149999999999991</v>
      </c>
      <c r="G13" s="13">
        <f t="shared" si="19"/>
        <v>78.05</v>
      </c>
      <c r="H13" s="13">
        <f t="shared" si="9"/>
        <v>3.5</v>
      </c>
      <c r="I13" s="13">
        <f t="shared" ref="I13" si="26">+E13*0.5%</f>
        <v>3.5</v>
      </c>
      <c r="J13" s="13">
        <f t="shared" si="10"/>
        <v>58.333333333333336</v>
      </c>
      <c r="K13" s="13"/>
      <c r="L13" s="13">
        <f t="shared" si="11"/>
        <v>35.416666666666664</v>
      </c>
      <c r="M13" s="14">
        <f t="shared" si="12"/>
        <v>29.166666666666668</v>
      </c>
      <c r="O13" s="98">
        <f t="shared" si="2"/>
        <v>0</v>
      </c>
      <c r="P13" s="98">
        <f t="shared" si="3"/>
        <v>0</v>
      </c>
      <c r="Q13" s="98">
        <f t="shared" si="4"/>
        <v>0</v>
      </c>
      <c r="R13" s="98">
        <f t="shared" si="13"/>
        <v>0</v>
      </c>
      <c r="S13" s="98">
        <f t="shared" si="5"/>
        <v>0</v>
      </c>
      <c r="T13" s="78" t="s">
        <v>28</v>
      </c>
      <c r="U13" s="11">
        <v>700</v>
      </c>
      <c r="V13" s="12">
        <v>700</v>
      </c>
      <c r="W13" s="13"/>
      <c r="X13" s="13">
        <f t="shared" si="14"/>
        <v>700</v>
      </c>
      <c r="Y13" s="13">
        <f t="shared" ref="Y13:Y14" si="27">+X13*9.45%</f>
        <v>66.149999999999991</v>
      </c>
      <c r="Z13" s="13">
        <f t="shared" si="20"/>
        <v>78.05</v>
      </c>
      <c r="AA13" s="13">
        <f t="shared" si="16"/>
        <v>3.5</v>
      </c>
      <c r="AB13" s="13">
        <f t="shared" ref="AB13" si="28">+X13*0.5%</f>
        <v>3.5</v>
      </c>
      <c r="AC13" s="13">
        <f>(+U13+W13)/12</f>
        <v>58.333333333333336</v>
      </c>
      <c r="AD13" s="13"/>
      <c r="AE13" s="13">
        <f t="shared" si="17"/>
        <v>35.416666666666664</v>
      </c>
      <c r="AF13" s="14">
        <f t="shared" si="18"/>
        <v>29.166666666666668</v>
      </c>
    </row>
    <row r="14" spans="1:34" x14ac:dyDescent="0.25">
      <c r="A14" s="78"/>
      <c r="B14" s="11">
        <v>0</v>
      </c>
      <c r="C14" s="12">
        <v>0</v>
      </c>
      <c r="D14" s="13"/>
      <c r="E14" s="13">
        <f t="shared" si="7"/>
        <v>0</v>
      </c>
      <c r="F14" s="13">
        <f t="shared" si="25"/>
        <v>0</v>
      </c>
      <c r="G14" s="13">
        <f t="shared" si="19"/>
        <v>0</v>
      </c>
      <c r="H14" s="13">
        <f t="shared" si="9"/>
        <v>0</v>
      </c>
      <c r="I14" s="13">
        <f t="shared" si="9"/>
        <v>0</v>
      </c>
      <c r="J14" s="13">
        <f t="shared" si="10"/>
        <v>0</v>
      </c>
      <c r="K14" s="13">
        <v>0</v>
      </c>
      <c r="L14" s="13">
        <v>0</v>
      </c>
      <c r="M14" s="14">
        <f t="shared" si="12"/>
        <v>0</v>
      </c>
      <c r="O14" s="98">
        <f t="shared" si="2"/>
        <v>0</v>
      </c>
      <c r="P14" s="98">
        <f t="shared" si="3"/>
        <v>0</v>
      </c>
      <c r="Q14" s="98">
        <f t="shared" si="4"/>
        <v>0</v>
      </c>
      <c r="R14" s="98">
        <f t="shared" si="13"/>
        <v>0</v>
      </c>
      <c r="S14" s="98">
        <f t="shared" si="5"/>
        <v>0</v>
      </c>
      <c r="T14" s="78"/>
      <c r="U14" s="11">
        <v>0</v>
      </c>
      <c r="V14" s="12">
        <v>0</v>
      </c>
      <c r="W14" s="13"/>
      <c r="X14" s="13">
        <f t="shared" si="14"/>
        <v>0</v>
      </c>
      <c r="Y14" s="13">
        <f t="shared" si="27"/>
        <v>0</v>
      </c>
      <c r="Z14" s="13">
        <f t="shared" si="20"/>
        <v>0</v>
      </c>
      <c r="AA14" s="13">
        <f t="shared" si="16"/>
        <v>0</v>
      </c>
      <c r="AB14" s="13">
        <f t="shared" si="16"/>
        <v>0</v>
      </c>
      <c r="AC14" s="13">
        <f>(+U14+W14)/12</f>
        <v>0</v>
      </c>
      <c r="AD14" s="13">
        <v>0</v>
      </c>
      <c r="AE14" s="13">
        <v>0</v>
      </c>
      <c r="AF14" s="14">
        <f t="shared" si="18"/>
        <v>0</v>
      </c>
    </row>
    <row r="15" spans="1:34" ht="15.75" thickBot="1" x14ac:dyDescent="0.3">
      <c r="A15" s="78"/>
      <c r="B15" s="30">
        <f>SUM(B13:B14)</f>
        <v>700</v>
      </c>
      <c r="C15" s="30">
        <f>SUM(C13:C14)</f>
        <v>700</v>
      </c>
      <c r="D15" s="31">
        <f t="shared" ref="D15:M15" si="29">SUM(D13:D14)</f>
        <v>0</v>
      </c>
      <c r="E15" s="31">
        <f t="shared" si="29"/>
        <v>700</v>
      </c>
      <c r="F15" s="31">
        <f t="shared" si="29"/>
        <v>66.149999999999991</v>
      </c>
      <c r="G15" s="31">
        <f t="shared" si="29"/>
        <v>78.05</v>
      </c>
      <c r="H15" s="31">
        <f t="shared" si="29"/>
        <v>3.5</v>
      </c>
      <c r="I15" s="31">
        <f t="shared" ref="I15" si="30">SUM(I13:I14)</f>
        <v>3.5</v>
      </c>
      <c r="J15" s="31">
        <f t="shared" si="29"/>
        <v>58.333333333333336</v>
      </c>
      <c r="K15" s="31">
        <f t="shared" si="29"/>
        <v>0</v>
      </c>
      <c r="L15" s="31">
        <f t="shared" si="29"/>
        <v>35.416666666666664</v>
      </c>
      <c r="M15" s="33">
        <f t="shared" si="29"/>
        <v>29.166666666666668</v>
      </c>
      <c r="O15" s="98">
        <f t="shared" si="2"/>
        <v>0</v>
      </c>
      <c r="P15" s="98">
        <f t="shared" si="3"/>
        <v>0</v>
      </c>
      <c r="Q15" s="98">
        <f t="shared" si="4"/>
        <v>0</v>
      </c>
      <c r="R15" s="98">
        <f t="shared" si="13"/>
        <v>0</v>
      </c>
      <c r="S15" s="98">
        <f t="shared" si="5"/>
        <v>0</v>
      </c>
      <c r="T15" s="78"/>
      <c r="U15" s="30">
        <f>SUM(U13:U14)</f>
        <v>700</v>
      </c>
      <c r="V15" s="68">
        <f>SUM(V13:V14)</f>
        <v>700</v>
      </c>
      <c r="W15" s="31">
        <f t="shared" ref="W15:AF15" si="31">SUM(W13:W14)</f>
        <v>0</v>
      </c>
      <c r="X15" s="31">
        <f t="shared" si="31"/>
        <v>700</v>
      </c>
      <c r="Y15" s="31">
        <f t="shared" si="31"/>
        <v>66.149999999999991</v>
      </c>
      <c r="Z15" s="69">
        <f t="shared" si="31"/>
        <v>78.05</v>
      </c>
      <c r="AA15" s="69">
        <f t="shared" si="31"/>
        <v>3.5</v>
      </c>
      <c r="AB15" s="69">
        <f t="shared" ref="AB15" si="32">SUM(AB13:AB14)</f>
        <v>3.5</v>
      </c>
      <c r="AC15" s="69">
        <f t="shared" si="31"/>
        <v>58.333333333333336</v>
      </c>
      <c r="AD15" s="31">
        <f t="shared" si="31"/>
        <v>0</v>
      </c>
      <c r="AE15" s="69">
        <f t="shared" si="31"/>
        <v>35.416666666666664</v>
      </c>
      <c r="AF15" s="70">
        <f t="shared" si="31"/>
        <v>29.166666666666668</v>
      </c>
    </row>
    <row r="16" spans="1:34" ht="15.75" thickTop="1" x14ac:dyDescent="0.25">
      <c r="A16" s="20"/>
      <c r="B16" s="21"/>
      <c r="C16" s="22"/>
      <c r="D16" s="15"/>
      <c r="E16" s="15"/>
      <c r="F16" s="15"/>
      <c r="G16" s="15"/>
      <c r="H16" s="15"/>
      <c r="I16" s="15"/>
      <c r="J16" s="15"/>
      <c r="K16" s="15"/>
      <c r="L16" s="15"/>
      <c r="M16" s="24"/>
      <c r="O16" s="98">
        <f t="shared" si="2"/>
        <v>0</v>
      </c>
      <c r="P16" s="98">
        <f t="shared" si="3"/>
        <v>0</v>
      </c>
      <c r="Q16" s="98">
        <f t="shared" si="4"/>
        <v>0</v>
      </c>
      <c r="R16" s="98">
        <f t="shared" si="13"/>
        <v>0</v>
      </c>
      <c r="S16" s="98">
        <f t="shared" si="5"/>
        <v>0</v>
      </c>
      <c r="T16" s="20"/>
      <c r="U16" s="21"/>
      <c r="V16" s="22"/>
      <c r="W16" s="15"/>
      <c r="X16" s="15"/>
      <c r="Y16" s="15"/>
      <c r="Z16" s="15"/>
      <c r="AA16" s="15"/>
      <c r="AB16" s="15"/>
      <c r="AC16" s="15"/>
      <c r="AD16" s="15"/>
      <c r="AE16" s="15"/>
      <c r="AF16" s="24"/>
    </row>
    <row r="17" spans="1:34" x14ac:dyDescent="0.25">
      <c r="A17" s="78" t="s">
        <v>29</v>
      </c>
      <c r="B17" s="11">
        <v>426.49</v>
      </c>
      <c r="C17" s="12">
        <v>426.49</v>
      </c>
      <c r="D17" s="13">
        <v>175.63</v>
      </c>
      <c r="E17" s="13">
        <f t="shared" ref="E17:E21" si="33">+B17+D17</f>
        <v>602.12</v>
      </c>
      <c r="F17" s="13">
        <f t="shared" ref="F17:F20" si="34">+E17*9.45%</f>
        <v>56.900339999999993</v>
      </c>
      <c r="G17" s="13">
        <f>+E17*11.15%</f>
        <v>67.136380000000003</v>
      </c>
      <c r="H17" s="13">
        <f t="shared" ref="H17:H20" si="35">+E17*0.5%</f>
        <v>3.0106000000000002</v>
      </c>
      <c r="I17" s="13">
        <f t="shared" ref="I17:I21" si="36">+E17*0.5%</f>
        <v>3.0106000000000002</v>
      </c>
      <c r="J17" s="13">
        <f t="shared" si="10"/>
        <v>50.176666666666669</v>
      </c>
      <c r="K17" s="13"/>
      <c r="L17" s="13">
        <f t="shared" ref="L17:L20" si="37">425/12</f>
        <v>35.416666666666664</v>
      </c>
      <c r="M17" s="14">
        <f>(+B17+D17)/24</f>
        <v>25.088333333333335</v>
      </c>
      <c r="O17" s="98">
        <f t="shared" si="2"/>
        <v>0</v>
      </c>
      <c r="P17" s="98">
        <f t="shared" si="3"/>
        <v>0</v>
      </c>
      <c r="Q17" s="98">
        <f>+G17-Z17</f>
        <v>12.259425</v>
      </c>
      <c r="R17" s="98">
        <f>+H17-AA17</f>
        <v>0</v>
      </c>
      <c r="S17" s="98">
        <f t="shared" si="5"/>
        <v>0</v>
      </c>
      <c r="T17" s="78" t="s">
        <v>29</v>
      </c>
      <c r="U17" s="11">
        <v>426.49</v>
      </c>
      <c r="V17" s="12">
        <v>426.49</v>
      </c>
      <c r="W17" s="13">
        <f>175.63-109.95</f>
        <v>65.679999999999993</v>
      </c>
      <c r="X17" s="13">
        <f t="shared" ref="X17:X21" si="38">+U17+W17</f>
        <v>492.17</v>
      </c>
      <c r="Y17" s="13">
        <f t="shared" ref="Y17:Y20" si="39">+X17*9.45%</f>
        <v>46.510064999999997</v>
      </c>
      <c r="Z17" s="13">
        <f>+X17*11.15%</f>
        <v>54.876955000000002</v>
      </c>
      <c r="AA17" s="73">
        <f>+AG17*0.5%</f>
        <v>3.0106000000000002</v>
      </c>
      <c r="AB17" s="93">
        <f>+AG17*0.5%</f>
        <v>3.0106000000000002</v>
      </c>
      <c r="AC17" s="73">
        <f>+AG17/12</f>
        <v>50.176666666666669</v>
      </c>
      <c r="AD17" s="13"/>
      <c r="AE17" s="13">
        <f t="shared" ref="AE17:AE20" si="40">425/12</f>
        <v>35.416666666666664</v>
      </c>
      <c r="AF17" s="76">
        <f>+AG17/24</f>
        <v>25.088333333333335</v>
      </c>
      <c r="AG17" s="65">
        <f>+U17+D17</f>
        <v>602.12</v>
      </c>
    </row>
    <row r="18" spans="1:34" ht="15" customHeight="1" x14ac:dyDescent="0.25">
      <c r="A18" s="78"/>
      <c r="B18" s="11">
        <v>426.49</v>
      </c>
      <c r="C18" s="12">
        <v>426.49</v>
      </c>
      <c r="D18" s="13">
        <v>151.66</v>
      </c>
      <c r="E18" s="13">
        <f t="shared" si="33"/>
        <v>578.15</v>
      </c>
      <c r="F18" s="13">
        <f t="shared" si="34"/>
        <v>54.63517499999999</v>
      </c>
      <c r="G18" s="13">
        <f>+E18*11.15%</f>
        <v>64.463724999999997</v>
      </c>
      <c r="H18" s="13">
        <f t="shared" si="35"/>
        <v>2.8907500000000002</v>
      </c>
      <c r="I18" s="13">
        <f t="shared" si="36"/>
        <v>2.8907500000000002</v>
      </c>
      <c r="J18" s="13">
        <f t="shared" si="10"/>
        <v>48.179166666666667</v>
      </c>
      <c r="K18" s="13"/>
      <c r="L18" s="13">
        <f t="shared" si="37"/>
        <v>35.416666666666664</v>
      </c>
      <c r="M18" s="14">
        <f>(+B18+D18)/24</f>
        <v>24.089583333333334</v>
      </c>
      <c r="O18" s="98">
        <f t="shared" si="2"/>
        <v>0</v>
      </c>
      <c r="P18" s="98">
        <f t="shared" si="3"/>
        <v>0</v>
      </c>
      <c r="Q18" s="98">
        <f>+G18-Z18</f>
        <v>9.1396549999999976</v>
      </c>
      <c r="R18" s="98">
        <f t="shared" si="13"/>
        <v>0</v>
      </c>
      <c r="S18" s="98">
        <f t="shared" si="5"/>
        <v>0</v>
      </c>
      <c r="T18" s="78"/>
      <c r="U18" s="11">
        <v>426.49</v>
      </c>
      <c r="V18" s="12">
        <v>426.49</v>
      </c>
      <c r="W18" s="13">
        <f>151.66-81.97</f>
        <v>69.69</v>
      </c>
      <c r="X18" s="13">
        <f t="shared" si="38"/>
        <v>496.18</v>
      </c>
      <c r="Y18" s="13">
        <f t="shared" si="39"/>
        <v>46.889009999999992</v>
      </c>
      <c r="Z18" s="13">
        <f>+X18*11.15%</f>
        <v>55.324069999999999</v>
      </c>
      <c r="AA18" s="73">
        <f>+AG18*0.5%</f>
        <v>2.8907500000000002</v>
      </c>
      <c r="AB18" s="93">
        <f t="shared" ref="AB18:AB20" si="41">+AG18*0.5%</f>
        <v>2.8907500000000002</v>
      </c>
      <c r="AC18" s="73">
        <f>+AG18/12</f>
        <v>48.179166666666667</v>
      </c>
      <c r="AD18" s="13"/>
      <c r="AE18" s="13">
        <f t="shared" si="40"/>
        <v>35.416666666666664</v>
      </c>
      <c r="AF18" s="76">
        <f t="shared" ref="AF18:AF20" si="42">+AG18/24</f>
        <v>24.089583333333334</v>
      </c>
      <c r="AG18" s="65">
        <f>+U18+D18</f>
        <v>578.15</v>
      </c>
      <c r="AH18" s="71">
        <f>270.4/12</f>
        <v>22.533333333333331</v>
      </c>
    </row>
    <row r="19" spans="1:34" x14ac:dyDescent="0.25">
      <c r="A19" s="78"/>
      <c r="B19" s="11">
        <v>426.49</v>
      </c>
      <c r="C19" s="12">
        <v>213.25</v>
      </c>
      <c r="D19" s="13">
        <v>61.68</v>
      </c>
      <c r="E19" s="13">
        <f t="shared" si="33"/>
        <v>488.17</v>
      </c>
      <c r="F19" s="13">
        <f t="shared" si="34"/>
        <v>46.132064999999997</v>
      </c>
      <c r="G19" s="101">
        <f>+E19*11.15%</f>
        <v>54.430955000000004</v>
      </c>
      <c r="H19" s="13">
        <f t="shared" si="35"/>
        <v>2.4408500000000002</v>
      </c>
      <c r="I19" s="13">
        <f t="shared" si="36"/>
        <v>2.4408500000000002</v>
      </c>
      <c r="J19" s="13">
        <f t="shared" si="10"/>
        <v>40.680833333333332</v>
      </c>
      <c r="K19" s="13">
        <v>270.39999999999998</v>
      </c>
      <c r="L19" s="13">
        <f t="shared" si="37"/>
        <v>35.416666666666664</v>
      </c>
      <c r="M19" s="14">
        <f>(+B19+D19)/24</f>
        <v>20.340416666666666</v>
      </c>
      <c r="O19" s="98">
        <f t="shared" si="2"/>
        <v>-22.533333333333331</v>
      </c>
      <c r="P19" s="98">
        <f t="shared" si="3"/>
        <v>0</v>
      </c>
      <c r="Q19" s="98">
        <f>+G19-Z19</f>
        <v>0</v>
      </c>
      <c r="R19" s="98">
        <f t="shared" si="13"/>
        <v>-1.3519999999999994</v>
      </c>
      <c r="S19" s="98">
        <f t="shared" si="5"/>
        <v>-1.3519999999999994</v>
      </c>
      <c r="T19" s="78"/>
      <c r="U19" s="11">
        <v>426.49</v>
      </c>
      <c r="V19" s="12">
        <v>213.25</v>
      </c>
      <c r="W19" s="13">
        <v>61.68</v>
      </c>
      <c r="X19" s="13">
        <f>+U19+W19</f>
        <v>488.17</v>
      </c>
      <c r="Y19" s="13">
        <f t="shared" si="39"/>
        <v>46.132064999999997</v>
      </c>
      <c r="Z19" s="101">
        <f>+X19*11.15%</f>
        <v>54.430955000000004</v>
      </c>
      <c r="AA19" s="73">
        <f>(+AG19)*0.5%</f>
        <v>3.7928499999999996</v>
      </c>
      <c r="AB19" s="93">
        <f t="shared" si="41"/>
        <v>3.7928499999999996</v>
      </c>
      <c r="AC19" s="73">
        <f>+AG19/12</f>
        <v>63.214166666666664</v>
      </c>
      <c r="AD19" s="13">
        <v>270.39999999999998</v>
      </c>
      <c r="AE19" s="13">
        <f t="shared" si="40"/>
        <v>35.416666666666664</v>
      </c>
      <c r="AF19" s="76">
        <f>+AG19/24</f>
        <v>31.607083333333332</v>
      </c>
      <c r="AG19" s="65">
        <f>+U19+D19+AD19</f>
        <v>758.56999999999994</v>
      </c>
    </row>
    <row r="20" spans="1:34" x14ac:dyDescent="0.25">
      <c r="A20" s="78"/>
      <c r="B20" s="11">
        <v>426.49</v>
      </c>
      <c r="C20" s="12">
        <v>426.49</v>
      </c>
      <c r="D20" s="13">
        <v>236.4</v>
      </c>
      <c r="E20" s="13">
        <f t="shared" si="33"/>
        <v>662.89</v>
      </c>
      <c r="F20" s="13">
        <f t="shared" si="34"/>
        <v>62.643104999999991</v>
      </c>
      <c r="G20" s="13">
        <f>+E20*11.15%</f>
        <v>73.912234999999995</v>
      </c>
      <c r="H20" s="13">
        <f t="shared" si="35"/>
        <v>3.3144499999999999</v>
      </c>
      <c r="I20" s="13">
        <f t="shared" si="36"/>
        <v>3.3144499999999999</v>
      </c>
      <c r="J20" s="13">
        <f t="shared" si="10"/>
        <v>55.240833333333335</v>
      </c>
      <c r="K20" s="13"/>
      <c r="L20" s="13">
        <f t="shared" si="37"/>
        <v>35.416666666666664</v>
      </c>
      <c r="M20" s="14">
        <f>(+B20+D20)/24</f>
        <v>27.620416666666667</v>
      </c>
      <c r="O20" s="98">
        <f t="shared" si="2"/>
        <v>0</v>
      </c>
      <c r="P20" s="98">
        <f t="shared" si="3"/>
        <v>0</v>
      </c>
      <c r="Q20" s="98">
        <f t="shared" si="4"/>
        <v>12.009664999999984</v>
      </c>
      <c r="R20" s="98">
        <f t="shared" si="13"/>
        <v>0</v>
      </c>
      <c r="S20" s="98">
        <f t="shared" si="5"/>
        <v>0</v>
      </c>
      <c r="T20" s="78"/>
      <c r="U20" s="11">
        <v>426.49</v>
      </c>
      <c r="V20" s="12">
        <v>426.49</v>
      </c>
      <c r="W20" s="13">
        <f>236.4-107.71</f>
        <v>128.69</v>
      </c>
      <c r="X20" s="13">
        <f>+U20+W20</f>
        <v>555.18000000000006</v>
      </c>
      <c r="Y20" s="13">
        <f t="shared" si="39"/>
        <v>52.464509999999997</v>
      </c>
      <c r="Z20" s="13">
        <f>+X20*11.15%</f>
        <v>61.902570000000011</v>
      </c>
      <c r="AA20" s="73">
        <f>+AG20*0.5%</f>
        <v>3.3144499999999999</v>
      </c>
      <c r="AB20" s="93">
        <f t="shared" si="41"/>
        <v>3.3144499999999999</v>
      </c>
      <c r="AC20" s="73">
        <f t="shared" ref="AC20" si="43">+AG20/12</f>
        <v>55.240833333333335</v>
      </c>
      <c r="AD20" s="13"/>
      <c r="AE20" s="13">
        <f t="shared" si="40"/>
        <v>35.416666666666664</v>
      </c>
      <c r="AF20" s="76">
        <f t="shared" si="42"/>
        <v>27.620416666666667</v>
      </c>
      <c r="AG20" s="65">
        <f>+U20+D20</f>
        <v>662.89</v>
      </c>
    </row>
    <row r="21" spans="1:34" x14ac:dyDescent="0.25">
      <c r="A21" s="78"/>
      <c r="B21" s="11"/>
      <c r="C21" s="12"/>
      <c r="D21" s="13"/>
      <c r="E21" s="13">
        <f t="shared" si="33"/>
        <v>0</v>
      </c>
      <c r="F21" s="13"/>
      <c r="G21" s="13">
        <f t="shared" ref="G21" si="44">+E21*11.15%</f>
        <v>0</v>
      </c>
      <c r="H21" s="15">
        <f t="shared" ref="H21" si="45">(+B21+D21)*9.45%</f>
        <v>0</v>
      </c>
      <c r="I21" s="13">
        <f t="shared" si="36"/>
        <v>0</v>
      </c>
      <c r="J21" s="13">
        <f t="shared" ref="J21" si="46">+E21*0.5%</f>
        <v>0</v>
      </c>
      <c r="K21" s="13">
        <f t="shared" ref="K21" si="47">(+B21+D21)/12</f>
        <v>0</v>
      </c>
      <c r="L21" s="13"/>
      <c r="M21" s="14">
        <f>(+B21+D21)/24</f>
        <v>0</v>
      </c>
      <c r="O21" s="98">
        <f t="shared" si="2"/>
        <v>0</v>
      </c>
      <c r="P21" s="98">
        <f t="shared" si="3"/>
        <v>0</v>
      </c>
      <c r="Q21" s="98">
        <f t="shared" si="4"/>
        <v>0</v>
      </c>
      <c r="R21" s="98">
        <f t="shared" si="13"/>
        <v>0</v>
      </c>
      <c r="S21" s="98">
        <f t="shared" si="5"/>
        <v>0</v>
      </c>
      <c r="T21" s="78"/>
      <c r="U21" s="11"/>
      <c r="V21" s="12"/>
      <c r="W21" s="13"/>
      <c r="X21" s="13">
        <f t="shared" si="38"/>
        <v>0</v>
      </c>
      <c r="Y21" s="13"/>
      <c r="Z21" s="13">
        <f t="shared" ref="Z21" si="48">+X21*11.15%</f>
        <v>0</v>
      </c>
      <c r="AA21" s="75">
        <f t="shared" ref="AA21" si="49">(+U21+W21)*9.45%</f>
        <v>0</v>
      </c>
      <c r="AB21" s="93">
        <f t="shared" ref="AB21" si="50">+X21*0.5%</f>
        <v>0</v>
      </c>
      <c r="AC21" s="73">
        <f t="shared" ref="AC21" si="51">+X21*0.5%</f>
        <v>0</v>
      </c>
      <c r="AD21" s="13">
        <f t="shared" ref="AD21" si="52">(+U21+W21)/12</f>
        <v>0</v>
      </c>
      <c r="AE21" s="13"/>
      <c r="AF21" s="76">
        <f>(+U21+W21)/24</f>
        <v>0</v>
      </c>
    </row>
    <row r="22" spans="1:34" ht="15.75" thickBot="1" x14ac:dyDescent="0.3">
      <c r="A22" s="78"/>
      <c r="B22" s="30">
        <f t="shared" ref="B22:M22" si="53">SUM(B17:B21)</f>
        <v>1705.96</v>
      </c>
      <c r="C22" s="30">
        <f t="shared" si="53"/>
        <v>1492.72</v>
      </c>
      <c r="D22" s="31">
        <f t="shared" si="53"/>
        <v>625.37</v>
      </c>
      <c r="E22" s="31">
        <f t="shared" si="53"/>
        <v>2331.33</v>
      </c>
      <c r="F22" s="31">
        <f t="shared" si="53"/>
        <v>220.31068499999998</v>
      </c>
      <c r="G22" s="31">
        <f t="shared" si="53"/>
        <v>259.94329499999998</v>
      </c>
      <c r="H22" s="31">
        <f t="shared" si="53"/>
        <v>11.656650000000003</v>
      </c>
      <c r="I22" s="31">
        <f t="shared" ref="I22" si="54">SUM(I17:I21)</f>
        <v>11.656650000000003</v>
      </c>
      <c r="J22" s="31">
        <f t="shared" si="53"/>
        <v>194.2775</v>
      </c>
      <c r="K22" s="31">
        <f t="shared" si="53"/>
        <v>270.39999999999998</v>
      </c>
      <c r="L22" s="31">
        <f t="shared" si="53"/>
        <v>141.66666666666666</v>
      </c>
      <c r="M22" s="33">
        <f t="shared" si="53"/>
        <v>97.138750000000002</v>
      </c>
      <c r="O22" s="98">
        <f t="shared" si="2"/>
        <v>-22.533333333333331</v>
      </c>
      <c r="P22" s="98">
        <f t="shared" si="3"/>
        <v>0</v>
      </c>
      <c r="Q22" s="98">
        <f t="shared" si="4"/>
        <v>33.408744999999954</v>
      </c>
      <c r="R22" s="98">
        <f t="shared" si="13"/>
        <v>-1.3519999999999968</v>
      </c>
      <c r="S22" s="98">
        <f t="shared" si="5"/>
        <v>-1.3519999999999968</v>
      </c>
      <c r="T22" s="78"/>
      <c r="U22" s="30">
        <f t="shared" ref="U22:AF22" si="55">SUM(U17:U21)</f>
        <v>1705.96</v>
      </c>
      <c r="V22" s="30">
        <f>SUM(V17:V21)</f>
        <v>1492.72</v>
      </c>
      <c r="W22" s="31">
        <f>SUM(W17:W21)</f>
        <v>325.74</v>
      </c>
      <c r="X22" s="31">
        <f>SUM(X17:X21)</f>
        <v>2031.7</v>
      </c>
      <c r="Y22" s="31">
        <f t="shared" si="55"/>
        <v>191.99564999999998</v>
      </c>
      <c r="Z22" s="69">
        <f>SUM(Z17:Z21)</f>
        <v>226.53455000000002</v>
      </c>
      <c r="AA22" s="74">
        <f>SUM(AA17:AA21)</f>
        <v>13.008649999999999</v>
      </c>
      <c r="AB22" s="74">
        <f>SUM(AB17:AB21)</f>
        <v>13.008649999999999</v>
      </c>
      <c r="AC22" s="74">
        <f t="shared" si="55"/>
        <v>216.81083333333333</v>
      </c>
      <c r="AD22" s="31">
        <f t="shared" si="55"/>
        <v>270.39999999999998</v>
      </c>
      <c r="AE22" s="69">
        <f t="shared" si="55"/>
        <v>141.66666666666666</v>
      </c>
      <c r="AF22" s="77">
        <f t="shared" si="55"/>
        <v>108.40541666666667</v>
      </c>
    </row>
    <row r="23" spans="1:34" ht="15.75" thickTop="1" x14ac:dyDescent="0.25">
      <c r="A23" s="20"/>
      <c r="B23" s="60"/>
      <c r="C23" s="61"/>
      <c r="D23" s="62"/>
      <c r="E23" s="62"/>
      <c r="F23" s="62"/>
      <c r="G23" s="63"/>
      <c r="H23" s="62"/>
      <c r="I23" s="62"/>
      <c r="J23" s="62"/>
      <c r="K23" s="62"/>
      <c r="L23" s="62"/>
      <c r="M23" s="64"/>
      <c r="N23" s="47"/>
      <c r="O23" s="98">
        <f t="shared" si="2"/>
        <v>0</v>
      </c>
      <c r="P23" s="98">
        <f t="shared" si="3"/>
        <v>0</v>
      </c>
      <c r="Q23" s="98">
        <f t="shared" si="4"/>
        <v>0</v>
      </c>
      <c r="R23" s="98">
        <f t="shared" si="13"/>
        <v>0</v>
      </c>
      <c r="S23" s="98">
        <f t="shared" si="5"/>
        <v>0</v>
      </c>
      <c r="T23" s="20"/>
      <c r="U23" s="60"/>
      <c r="V23" s="61"/>
      <c r="W23" s="62"/>
      <c r="X23" s="62"/>
      <c r="Y23" s="62"/>
      <c r="Z23" s="63"/>
      <c r="AA23" s="62"/>
      <c r="AB23" s="62"/>
      <c r="AC23" s="62"/>
      <c r="AD23" s="62"/>
      <c r="AE23" s="62"/>
      <c r="AF23" s="64"/>
    </row>
    <row r="24" spans="1:34" x14ac:dyDescent="0.25">
      <c r="A24" s="53"/>
      <c r="B24" s="11">
        <v>653.27</v>
      </c>
      <c r="C24" s="12">
        <v>587.95000000000005</v>
      </c>
      <c r="D24" s="13">
        <v>43.53</v>
      </c>
      <c r="E24" s="13">
        <f t="shared" ref="E24" si="56">+B24+D24</f>
        <v>696.8</v>
      </c>
      <c r="F24" s="13">
        <f t="shared" ref="F24:F25" si="57">+E24*9.45%</f>
        <v>65.847599999999986</v>
      </c>
      <c r="G24" s="13">
        <f t="shared" ref="G24" si="58">+E24*11.15%</f>
        <v>77.69319999999999</v>
      </c>
      <c r="H24" s="13">
        <f t="shared" ref="H24" si="59">+E24*0.5%</f>
        <v>3.484</v>
      </c>
      <c r="I24" s="13">
        <f t="shared" ref="I24:I25" si="60">+E24*0.5%</f>
        <v>3.484</v>
      </c>
      <c r="J24" s="13">
        <f t="shared" ref="J24" si="61">(+B24+D24)/12</f>
        <v>58.066666666666663</v>
      </c>
      <c r="K24" s="13"/>
      <c r="L24" s="13">
        <f t="shared" si="11"/>
        <v>35.416666666666664</v>
      </c>
      <c r="M24" s="14">
        <f t="shared" ref="M24" si="62">(+B24+D24)/24</f>
        <v>29.033333333333331</v>
      </c>
      <c r="O24" s="98">
        <f t="shared" si="2"/>
        <v>0</v>
      </c>
      <c r="P24" s="98">
        <f t="shared" si="3"/>
        <v>0</v>
      </c>
      <c r="Q24" s="98">
        <f t="shared" si="4"/>
        <v>0</v>
      </c>
      <c r="R24" s="98">
        <f t="shared" si="13"/>
        <v>0</v>
      </c>
      <c r="S24" s="98">
        <f t="shared" si="5"/>
        <v>0</v>
      </c>
      <c r="T24" s="53"/>
      <c r="U24" s="11">
        <v>653.27</v>
      </c>
      <c r="V24" s="12">
        <v>587.95000000000005</v>
      </c>
      <c r="W24" s="13">
        <v>43.53</v>
      </c>
      <c r="X24" s="13">
        <f>+U24+W24</f>
        <v>696.8</v>
      </c>
      <c r="Y24" s="13">
        <f t="shared" ref="Y24:Y25" si="63">+X24*9.45%</f>
        <v>65.847599999999986</v>
      </c>
      <c r="Z24" s="13">
        <f t="shared" ref="Z24" si="64">+X24*11.15%</f>
        <v>77.69319999999999</v>
      </c>
      <c r="AA24" s="13">
        <f>+X24*0.5%</f>
        <v>3.484</v>
      </c>
      <c r="AB24" s="13">
        <f t="shared" ref="AB24:AB25" si="65">+X24*0.5%</f>
        <v>3.484</v>
      </c>
      <c r="AC24" s="13">
        <f t="shared" ref="AC24" si="66">(+U24+W24)/12</f>
        <v>58.066666666666663</v>
      </c>
      <c r="AD24" s="13"/>
      <c r="AE24" s="13">
        <f t="shared" si="17"/>
        <v>35.416666666666664</v>
      </c>
      <c r="AF24" s="14">
        <f t="shared" ref="AF24" si="67">(+U24+W24)/24</f>
        <v>29.033333333333331</v>
      </c>
    </row>
    <row r="25" spans="1:34" x14ac:dyDescent="0.25">
      <c r="A25" s="89" t="s">
        <v>15</v>
      </c>
      <c r="B25" s="11">
        <v>653.27</v>
      </c>
      <c r="C25" s="12">
        <v>653.27</v>
      </c>
      <c r="D25" s="13">
        <v>87.07</v>
      </c>
      <c r="E25" s="13">
        <f t="shared" si="7"/>
        <v>740.33999999999992</v>
      </c>
      <c r="F25" s="13">
        <f t="shared" si="57"/>
        <v>69.962129999999988</v>
      </c>
      <c r="G25" s="13">
        <f t="shared" si="19"/>
        <v>82.547909999999987</v>
      </c>
      <c r="H25" s="13">
        <f t="shared" si="9"/>
        <v>3.7016999999999998</v>
      </c>
      <c r="I25" s="13">
        <f t="shared" si="60"/>
        <v>3.7016999999999998</v>
      </c>
      <c r="J25" s="13">
        <f t="shared" si="10"/>
        <v>61.694999999999993</v>
      </c>
      <c r="K25" s="13"/>
      <c r="L25" s="13">
        <f t="shared" si="11"/>
        <v>35.416666666666664</v>
      </c>
      <c r="M25" s="14">
        <f t="shared" si="12"/>
        <v>30.847499999999997</v>
      </c>
      <c r="O25" s="98">
        <f t="shared" si="2"/>
        <v>0</v>
      </c>
      <c r="P25" s="98">
        <f t="shared" si="3"/>
        <v>0</v>
      </c>
      <c r="Q25" s="98">
        <f t="shared" si="4"/>
        <v>0</v>
      </c>
      <c r="R25" s="98">
        <f t="shared" si="13"/>
        <v>0</v>
      </c>
      <c r="S25" s="98">
        <f t="shared" si="5"/>
        <v>0</v>
      </c>
      <c r="T25" s="89" t="s">
        <v>15</v>
      </c>
      <c r="U25" s="11">
        <v>653.27</v>
      </c>
      <c r="V25" s="12">
        <v>653.27</v>
      </c>
      <c r="W25" s="13">
        <v>87.07</v>
      </c>
      <c r="X25" s="13">
        <f>+U25+W25</f>
        <v>740.33999999999992</v>
      </c>
      <c r="Y25" s="13">
        <f t="shared" si="63"/>
        <v>69.962129999999988</v>
      </c>
      <c r="Z25" s="13">
        <f t="shared" si="20"/>
        <v>82.547909999999987</v>
      </c>
      <c r="AA25" s="13">
        <f>+X25*0.5%</f>
        <v>3.7016999999999998</v>
      </c>
      <c r="AB25" s="13">
        <f t="shared" si="65"/>
        <v>3.7016999999999998</v>
      </c>
      <c r="AC25" s="13">
        <f>(+U25+W25)/12</f>
        <v>61.694999999999993</v>
      </c>
      <c r="AD25" s="13"/>
      <c r="AE25" s="13">
        <f t="shared" si="17"/>
        <v>35.416666666666664</v>
      </c>
      <c r="AF25" s="14">
        <f t="shared" si="18"/>
        <v>30.847499999999997</v>
      </c>
    </row>
    <row r="26" spans="1:34" ht="15.75" thickBot="1" x14ac:dyDescent="0.3">
      <c r="A26" s="89"/>
      <c r="B26" s="54">
        <f>SUM(B24:B25)</f>
        <v>1306.54</v>
      </c>
      <c r="C26" s="54">
        <f t="shared" ref="C26:M26" si="68">SUM(C24:C25)</f>
        <v>1241.22</v>
      </c>
      <c r="D26" s="54">
        <f t="shared" si="68"/>
        <v>130.6</v>
      </c>
      <c r="E26" s="54">
        <f t="shared" si="68"/>
        <v>1437.1399999999999</v>
      </c>
      <c r="F26" s="54">
        <f t="shared" si="68"/>
        <v>135.80972999999997</v>
      </c>
      <c r="G26" s="54">
        <f t="shared" si="68"/>
        <v>160.24110999999999</v>
      </c>
      <c r="H26" s="54">
        <f t="shared" si="68"/>
        <v>7.1856999999999998</v>
      </c>
      <c r="I26" s="54">
        <f t="shared" ref="I26" si="69">SUM(I24:I25)</f>
        <v>7.1856999999999998</v>
      </c>
      <c r="J26" s="54">
        <f t="shared" si="68"/>
        <v>119.76166666666666</v>
      </c>
      <c r="K26" s="54">
        <f t="shared" si="68"/>
        <v>0</v>
      </c>
      <c r="L26" s="54">
        <f t="shared" si="68"/>
        <v>70.833333333333329</v>
      </c>
      <c r="M26" s="54">
        <f t="shared" si="68"/>
        <v>59.880833333333328</v>
      </c>
      <c r="O26" s="98">
        <f t="shared" si="2"/>
        <v>0</v>
      </c>
      <c r="P26" s="98">
        <f t="shared" si="3"/>
        <v>0</v>
      </c>
      <c r="Q26" s="98">
        <f t="shared" si="4"/>
        <v>0</v>
      </c>
      <c r="R26" s="98">
        <f t="shared" si="13"/>
        <v>0</v>
      </c>
      <c r="S26" s="98">
        <f t="shared" si="5"/>
        <v>0</v>
      </c>
      <c r="T26" s="89"/>
      <c r="U26" s="54">
        <f>SUM(U24:U25)</f>
        <v>1306.54</v>
      </c>
      <c r="V26" s="68">
        <f t="shared" ref="V26:AF26" si="70">SUM(V24:V25)</f>
        <v>1241.22</v>
      </c>
      <c r="W26" s="68">
        <f t="shared" si="70"/>
        <v>130.6</v>
      </c>
      <c r="X26" s="54">
        <f t="shared" si="70"/>
        <v>1437.1399999999999</v>
      </c>
      <c r="Y26" s="54">
        <f t="shared" si="70"/>
        <v>135.80972999999997</v>
      </c>
      <c r="Z26" s="68">
        <f t="shared" si="70"/>
        <v>160.24110999999999</v>
      </c>
      <c r="AA26" s="68">
        <f t="shared" si="70"/>
        <v>7.1856999999999998</v>
      </c>
      <c r="AB26" s="68">
        <f t="shared" ref="AB26" si="71">SUM(AB24:AB25)</f>
        <v>7.1856999999999998</v>
      </c>
      <c r="AC26" s="68">
        <f t="shared" si="70"/>
        <v>119.76166666666666</v>
      </c>
      <c r="AD26" s="54">
        <f t="shared" si="70"/>
        <v>0</v>
      </c>
      <c r="AE26" s="68">
        <f t="shared" si="70"/>
        <v>70.833333333333329</v>
      </c>
      <c r="AF26" s="68">
        <f t="shared" si="70"/>
        <v>59.880833333333328</v>
      </c>
    </row>
    <row r="27" spans="1:34" ht="15.75" thickTop="1" x14ac:dyDescent="0.25">
      <c r="A27" s="20"/>
      <c r="B27" s="21"/>
      <c r="C27" s="22"/>
      <c r="D27" s="15"/>
      <c r="E27" s="15"/>
      <c r="F27" s="15"/>
      <c r="G27" s="15"/>
      <c r="H27" s="15"/>
      <c r="I27" s="15"/>
      <c r="J27" s="15"/>
      <c r="K27" s="15"/>
      <c r="L27" s="15"/>
      <c r="M27" s="24"/>
      <c r="O27" s="98">
        <f t="shared" si="2"/>
        <v>0</v>
      </c>
      <c r="P27" s="98">
        <f t="shared" si="3"/>
        <v>0</v>
      </c>
      <c r="Q27" s="98">
        <f t="shared" si="4"/>
        <v>0</v>
      </c>
      <c r="R27" s="98">
        <f t="shared" si="13"/>
        <v>0</v>
      </c>
      <c r="S27" s="98">
        <f t="shared" si="5"/>
        <v>0</v>
      </c>
      <c r="T27" s="20"/>
      <c r="U27" s="21"/>
      <c r="V27" s="22"/>
      <c r="W27" s="15"/>
      <c r="X27" s="15"/>
      <c r="Y27" s="15"/>
      <c r="Z27" s="15"/>
      <c r="AA27" s="15"/>
      <c r="AB27" s="15"/>
      <c r="AC27" s="15"/>
      <c r="AD27" s="15"/>
      <c r="AE27" s="15"/>
      <c r="AF27" s="24"/>
    </row>
    <row r="28" spans="1:34" ht="15.75" thickBot="1" x14ac:dyDescent="0.3">
      <c r="A28" s="42" t="s">
        <v>16</v>
      </c>
      <c r="B28" s="43">
        <f>+B11+B15+B26+B22</f>
        <v>7912.5</v>
      </c>
      <c r="C28" s="43">
        <f t="shared" ref="C28:M28" si="72">+C11+C15+C26+C22</f>
        <v>7348.9400000000005</v>
      </c>
      <c r="D28" s="43">
        <f t="shared" si="72"/>
        <v>755.97</v>
      </c>
      <c r="E28" s="43">
        <f t="shared" si="72"/>
        <v>8668.4699999999993</v>
      </c>
      <c r="F28" s="43">
        <f t="shared" si="72"/>
        <v>819.17041499999982</v>
      </c>
      <c r="G28" s="43">
        <f t="shared" si="72"/>
        <v>966.53440499999988</v>
      </c>
      <c r="H28" s="43">
        <f t="shared" si="72"/>
        <v>43.342350000000003</v>
      </c>
      <c r="I28" s="43">
        <f t="shared" ref="I28" si="73">+I11+I15+I26+I22</f>
        <v>43.342350000000003</v>
      </c>
      <c r="J28" s="43">
        <f t="shared" si="72"/>
        <v>722.37250000000006</v>
      </c>
      <c r="K28" s="43">
        <f t="shared" si="72"/>
        <v>270.39999999999998</v>
      </c>
      <c r="L28" s="43">
        <f t="shared" si="72"/>
        <v>460.41666666666663</v>
      </c>
      <c r="M28" s="43">
        <f t="shared" si="72"/>
        <v>361.18625000000003</v>
      </c>
      <c r="O28" s="98">
        <f t="shared" si="2"/>
        <v>-22.533333333333303</v>
      </c>
      <c r="P28" s="98">
        <f t="shared" si="3"/>
        <v>0</v>
      </c>
      <c r="Q28" s="98">
        <f t="shared" si="4"/>
        <v>33.408744999999954</v>
      </c>
      <c r="R28" s="98">
        <f t="shared" si="13"/>
        <v>-1.3519999999999968</v>
      </c>
      <c r="S28" s="98">
        <f t="shared" si="5"/>
        <v>-1.3519999999999968</v>
      </c>
      <c r="T28" s="42" t="s">
        <v>16</v>
      </c>
      <c r="U28" s="43">
        <f>+U11+U15+U26+U22</f>
        <v>7912.5</v>
      </c>
      <c r="V28" s="43">
        <f t="shared" ref="V28:AF28" si="74">+V11+V15+V26+V22</f>
        <v>7348.9400000000005</v>
      </c>
      <c r="W28" s="43">
        <f t="shared" si="74"/>
        <v>456.34000000000003</v>
      </c>
      <c r="X28" s="43">
        <f t="shared" si="74"/>
        <v>8368.84</v>
      </c>
      <c r="Y28" s="43">
        <f t="shared" si="74"/>
        <v>790.85537999999985</v>
      </c>
      <c r="Z28" s="43">
        <f t="shared" si="74"/>
        <v>933.12565999999993</v>
      </c>
      <c r="AA28" s="43">
        <f t="shared" si="74"/>
        <v>44.69435</v>
      </c>
      <c r="AB28" s="43">
        <f t="shared" ref="AB28" si="75">+AB11+AB15+AB26+AB22</f>
        <v>44.69435</v>
      </c>
      <c r="AC28" s="43">
        <f t="shared" si="74"/>
        <v>744.90583333333336</v>
      </c>
      <c r="AD28" s="43">
        <f t="shared" si="74"/>
        <v>270.39999999999998</v>
      </c>
      <c r="AE28" s="43">
        <f t="shared" si="74"/>
        <v>460.41666666666663</v>
      </c>
      <c r="AF28" s="43">
        <f t="shared" si="74"/>
        <v>372.45291666666668</v>
      </c>
    </row>
    <row r="29" spans="1:34" x14ac:dyDescent="0.25">
      <c r="O29" s="98">
        <f t="shared" si="2"/>
        <v>0</v>
      </c>
      <c r="P29" s="98">
        <f t="shared" si="3"/>
        <v>0</v>
      </c>
      <c r="R29" s="98">
        <f t="shared" si="13"/>
        <v>0</v>
      </c>
    </row>
    <row r="30" spans="1:34" x14ac:dyDescent="0.25">
      <c r="O30" s="98">
        <f t="shared" si="2"/>
        <v>0</v>
      </c>
      <c r="P30" s="98">
        <f t="shared" si="3"/>
        <v>0</v>
      </c>
      <c r="R30" s="98">
        <f t="shared" si="13"/>
        <v>0</v>
      </c>
    </row>
    <row r="31" spans="1:34" x14ac:dyDescent="0.25">
      <c r="O31" s="98">
        <f t="shared" si="2"/>
        <v>0</v>
      </c>
      <c r="P31" s="98">
        <f t="shared" si="3"/>
        <v>0</v>
      </c>
      <c r="R31" s="98">
        <f t="shared" si="13"/>
        <v>0</v>
      </c>
    </row>
    <row r="32" spans="1:34" ht="15.75" thickBot="1" x14ac:dyDescent="0.3">
      <c r="A32" s="44" t="s">
        <v>18</v>
      </c>
      <c r="O32" s="98">
        <f t="shared" si="2"/>
        <v>0</v>
      </c>
      <c r="P32" s="98">
        <f t="shared" si="3"/>
        <v>0</v>
      </c>
      <c r="R32" s="98">
        <f t="shared" si="13"/>
        <v>0</v>
      </c>
      <c r="T32" s="44" t="s">
        <v>18</v>
      </c>
    </row>
    <row r="33" spans="1:33" ht="45.75" thickBot="1" x14ac:dyDescent="0.3">
      <c r="A33" s="1" t="s">
        <v>0</v>
      </c>
      <c r="B33" s="2" t="s">
        <v>1</v>
      </c>
      <c r="C33" s="3" t="s">
        <v>2</v>
      </c>
      <c r="D33" s="4" t="s">
        <v>3</v>
      </c>
      <c r="E33" s="4" t="s">
        <v>4</v>
      </c>
      <c r="F33" s="4" t="s">
        <v>6</v>
      </c>
      <c r="G33" s="4" t="s">
        <v>5</v>
      </c>
      <c r="H33" s="4" t="s">
        <v>7</v>
      </c>
      <c r="I33" s="4" t="s">
        <v>7</v>
      </c>
      <c r="J33" s="4" t="s">
        <v>8</v>
      </c>
      <c r="K33" s="4" t="s">
        <v>10</v>
      </c>
      <c r="L33" s="4" t="s">
        <v>9</v>
      </c>
      <c r="M33" s="5" t="s">
        <v>10</v>
      </c>
      <c r="O33" s="92" t="s">
        <v>8</v>
      </c>
      <c r="P33" s="92" t="s">
        <v>9</v>
      </c>
      <c r="Q33" s="92" t="s">
        <v>5</v>
      </c>
      <c r="R33" s="92" t="s">
        <v>32</v>
      </c>
      <c r="S33" s="92" t="s">
        <v>37</v>
      </c>
      <c r="T33" s="1" t="s">
        <v>0</v>
      </c>
      <c r="U33" s="2" t="s">
        <v>1</v>
      </c>
      <c r="V33" s="3" t="s">
        <v>2</v>
      </c>
      <c r="W33" s="4" t="s">
        <v>3</v>
      </c>
      <c r="X33" s="4" t="s">
        <v>4</v>
      </c>
      <c r="Y33" s="4" t="s">
        <v>6</v>
      </c>
      <c r="Z33" s="4" t="s">
        <v>5</v>
      </c>
      <c r="AA33" s="4" t="s">
        <v>7</v>
      </c>
      <c r="AB33" s="4" t="s">
        <v>7</v>
      </c>
      <c r="AC33" s="4" t="s">
        <v>8</v>
      </c>
      <c r="AD33" s="4" t="s">
        <v>10</v>
      </c>
      <c r="AE33" s="4" t="s">
        <v>9</v>
      </c>
      <c r="AF33" s="5" t="s">
        <v>10</v>
      </c>
    </row>
    <row r="34" spans="1:33" x14ac:dyDescent="0.25">
      <c r="A34" s="85" t="s">
        <v>11</v>
      </c>
      <c r="B34" s="51">
        <v>500</v>
      </c>
      <c r="C34" s="13">
        <v>500</v>
      </c>
      <c r="D34" s="13"/>
      <c r="E34" s="13">
        <f>+B34+D34</f>
        <v>500</v>
      </c>
      <c r="F34" s="13">
        <f>+E34*9.45%</f>
        <v>47.249999999999993</v>
      </c>
      <c r="G34" s="13">
        <f>+E34*11.15%</f>
        <v>55.75</v>
      </c>
      <c r="H34" s="13">
        <f>+E34*0.5%</f>
        <v>2.5</v>
      </c>
      <c r="I34" s="13">
        <f t="shared" ref="I34:I39" si="76">+E34*0.5%</f>
        <v>2.5</v>
      </c>
      <c r="J34" s="13">
        <f>(+B34+D34)/12</f>
        <v>41.666666666666664</v>
      </c>
      <c r="K34" s="13"/>
      <c r="L34" s="13">
        <f>425/12</f>
        <v>35.416666666666664</v>
      </c>
      <c r="M34" s="14">
        <f>(+B34+D34)/24</f>
        <v>20.833333333333332</v>
      </c>
      <c r="O34" s="98">
        <f>+J34-AC34</f>
        <v>0</v>
      </c>
      <c r="P34" s="98">
        <f>+L34-AE34</f>
        <v>0</v>
      </c>
      <c r="Q34" s="98">
        <f>+G34-Z34</f>
        <v>0</v>
      </c>
      <c r="R34" s="98">
        <f>+H34-AA34</f>
        <v>0</v>
      </c>
      <c r="S34" s="98">
        <f>+I34-AB34</f>
        <v>0</v>
      </c>
      <c r="T34" s="85" t="s">
        <v>11</v>
      </c>
      <c r="U34" s="51">
        <v>500</v>
      </c>
      <c r="V34" s="13">
        <v>500</v>
      </c>
      <c r="W34" s="13"/>
      <c r="X34" s="13">
        <f>+U34+W34</f>
        <v>500</v>
      </c>
      <c r="Y34" s="13">
        <f>+X34*9.45%</f>
        <v>47.249999999999993</v>
      </c>
      <c r="Z34" s="13">
        <f>+X34*11.15%</f>
        <v>55.75</v>
      </c>
      <c r="AA34" s="13">
        <f>+X34*0.5%</f>
        <v>2.5</v>
      </c>
      <c r="AB34" s="13">
        <f>+X34*0.5%</f>
        <v>2.5</v>
      </c>
      <c r="AC34" s="13">
        <f>(+U34+W34)/12</f>
        <v>41.666666666666664</v>
      </c>
      <c r="AD34" s="13"/>
      <c r="AE34" s="13">
        <f>425/12</f>
        <v>35.416666666666664</v>
      </c>
      <c r="AF34" s="14">
        <f>(+U34+W34)/24</f>
        <v>20.833333333333332</v>
      </c>
    </row>
    <row r="35" spans="1:33" ht="15" customHeight="1" x14ac:dyDescent="0.25">
      <c r="A35" s="86"/>
      <c r="B35" s="13">
        <v>500</v>
      </c>
      <c r="C35" s="13">
        <v>500</v>
      </c>
      <c r="D35" s="13"/>
      <c r="E35" s="13">
        <f>+B35+D35</f>
        <v>500</v>
      </c>
      <c r="F35" s="13">
        <f>+E35*9.45%</f>
        <v>47.249999999999993</v>
      </c>
      <c r="G35" s="13">
        <f>+E35*11.15%</f>
        <v>55.75</v>
      </c>
      <c r="H35" s="13">
        <f>+E35*0.5%</f>
        <v>2.5</v>
      </c>
      <c r="I35" s="13">
        <f t="shared" si="76"/>
        <v>2.5</v>
      </c>
      <c r="J35" s="13">
        <f>(+B35+D35)/12</f>
        <v>41.666666666666664</v>
      </c>
      <c r="K35" s="13"/>
      <c r="L35" s="13">
        <f>425/12</f>
        <v>35.416666666666664</v>
      </c>
      <c r="M35" s="14">
        <f>(+B35+D35)/24</f>
        <v>20.833333333333332</v>
      </c>
      <c r="O35" s="98">
        <f t="shared" ref="O35:O58" si="77">+J35-AC35</f>
        <v>0</v>
      </c>
      <c r="P35" s="98">
        <f t="shared" ref="P35:P58" si="78">+L35-AE35</f>
        <v>0</v>
      </c>
      <c r="Q35" s="98">
        <f t="shared" ref="Q35:Q59" si="79">+G35-Z35</f>
        <v>0</v>
      </c>
      <c r="R35" s="98">
        <f t="shared" si="13"/>
        <v>0</v>
      </c>
      <c r="S35" s="98">
        <f t="shared" ref="S35:S59" si="80">+I35-AB35</f>
        <v>0</v>
      </c>
      <c r="T35" s="86"/>
      <c r="U35" s="13">
        <v>500</v>
      </c>
      <c r="V35" s="13">
        <v>500</v>
      </c>
      <c r="W35" s="13"/>
      <c r="X35" s="13">
        <f>+U35+W35</f>
        <v>500</v>
      </c>
      <c r="Y35" s="13">
        <f>+X35*9.45%</f>
        <v>47.249999999999993</v>
      </c>
      <c r="Z35" s="13">
        <f>+X35*11.15%</f>
        <v>55.75</v>
      </c>
      <c r="AA35" s="13">
        <f>+X35*0.5%</f>
        <v>2.5</v>
      </c>
      <c r="AB35" s="13">
        <f t="shared" ref="AB35:AB39" si="81">+X35*0.5%</f>
        <v>2.5</v>
      </c>
      <c r="AC35" s="13">
        <f>(+U35+W35)/12</f>
        <v>41.666666666666664</v>
      </c>
      <c r="AD35" s="13"/>
      <c r="AE35" s="13">
        <f>425/12</f>
        <v>35.416666666666664</v>
      </c>
      <c r="AF35" s="14">
        <f>(+U35+W35)/24</f>
        <v>20.833333333333332</v>
      </c>
    </row>
    <row r="36" spans="1:33" x14ac:dyDescent="0.25">
      <c r="A36" s="86"/>
      <c r="B36" s="13">
        <v>1000</v>
      </c>
      <c r="C36" s="13">
        <v>1000</v>
      </c>
      <c r="D36" s="13"/>
      <c r="E36" s="13">
        <f t="shared" ref="E36:E40" si="82">+B36+D36</f>
        <v>1000</v>
      </c>
      <c r="F36" s="13">
        <f t="shared" ref="F36:F40" si="83">+E36*9.45%</f>
        <v>94.499999999999986</v>
      </c>
      <c r="G36" s="13">
        <f>+E36*11.15%</f>
        <v>111.5</v>
      </c>
      <c r="H36" s="13">
        <f t="shared" ref="H36:I40" si="84">+E36*0.5%</f>
        <v>5</v>
      </c>
      <c r="I36" s="13">
        <f t="shared" si="76"/>
        <v>5</v>
      </c>
      <c r="J36" s="13">
        <f t="shared" ref="J36:J40" si="85">(+B36+D36)/12</f>
        <v>83.333333333333329</v>
      </c>
      <c r="K36" s="13"/>
      <c r="L36" s="13">
        <f t="shared" ref="L36:L55" si="86">425/12</f>
        <v>35.416666666666664</v>
      </c>
      <c r="M36" s="14">
        <f t="shared" ref="M36:M40" si="87">(+B36+D36)/24</f>
        <v>41.666666666666664</v>
      </c>
      <c r="O36" s="98">
        <f t="shared" si="77"/>
        <v>0</v>
      </c>
      <c r="P36" s="98">
        <f t="shared" si="78"/>
        <v>0</v>
      </c>
      <c r="Q36" s="98">
        <f t="shared" si="79"/>
        <v>0</v>
      </c>
      <c r="R36" s="98">
        <f t="shared" si="13"/>
        <v>0</v>
      </c>
      <c r="S36" s="98">
        <f t="shared" si="80"/>
        <v>0</v>
      </c>
      <c r="T36" s="86"/>
      <c r="U36" s="13">
        <v>1000</v>
      </c>
      <c r="V36" s="13">
        <v>1000</v>
      </c>
      <c r="W36" s="13"/>
      <c r="X36" s="13">
        <f t="shared" ref="X36:X40" si="88">+U36+W36</f>
        <v>1000</v>
      </c>
      <c r="Y36" s="13">
        <f t="shared" ref="Y36:Y40" si="89">+X36*9.45%</f>
        <v>94.499999999999986</v>
      </c>
      <c r="Z36" s="13">
        <f>+X36*11.15%</f>
        <v>111.5</v>
      </c>
      <c r="AA36" s="13">
        <f t="shared" ref="AA36:AB40" si="90">+X36*0.5%</f>
        <v>5</v>
      </c>
      <c r="AB36" s="13">
        <f t="shared" si="81"/>
        <v>5</v>
      </c>
      <c r="AC36" s="13">
        <f t="shared" ref="AC36:AC40" si="91">(+U36+W36)/12</f>
        <v>83.333333333333329</v>
      </c>
      <c r="AD36" s="13"/>
      <c r="AE36" s="13">
        <f t="shared" ref="AE36:AE55" si="92">425/12</f>
        <v>35.416666666666664</v>
      </c>
      <c r="AF36" s="14">
        <f t="shared" ref="AF36:AF40" si="93">(+U36+W36)/24</f>
        <v>41.666666666666664</v>
      </c>
    </row>
    <row r="37" spans="1:33" x14ac:dyDescent="0.25">
      <c r="A37" s="86"/>
      <c r="B37" s="13">
        <v>1000</v>
      </c>
      <c r="C37" s="13">
        <v>1000</v>
      </c>
      <c r="D37" s="13">
        <v>0</v>
      </c>
      <c r="E37" s="13">
        <f t="shared" si="82"/>
        <v>1000</v>
      </c>
      <c r="F37" s="13">
        <f t="shared" si="83"/>
        <v>94.499999999999986</v>
      </c>
      <c r="G37" s="13">
        <f>+E37*11.15%</f>
        <v>111.5</v>
      </c>
      <c r="H37" s="13">
        <f t="shared" si="84"/>
        <v>5</v>
      </c>
      <c r="I37" s="13">
        <f t="shared" si="76"/>
        <v>5</v>
      </c>
      <c r="J37" s="13">
        <f t="shared" si="85"/>
        <v>83.333333333333329</v>
      </c>
      <c r="K37" s="13"/>
      <c r="L37" s="13">
        <f t="shared" si="86"/>
        <v>35.416666666666664</v>
      </c>
      <c r="M37" s="14">
        <f t="shared" si="87"/>
        <v>41.666666666666664</v>
      </c>
      <c r="O37" s="98">
        <f t="shared" si="77"/>
        <v>0</v>
      </c>
      <c r="P37" s="98">
        <f t="shared" si="78"/>
        <v>0</v>
      </c>
      <c r="Q37" s="98">
        <f t="shared" si="79"/>
        <v>0</v>
      </c>
      <c r="R37" s="98">
        <f t="shared" si="13"/>
        <v>0</v>
      </c>
      <c r="S37" s="98">
        <f t="shared" si="80"/>
        <v>0</v>
      </c>
      <c r="T37" s="86"/>
      <c r="U37" s="13">
        <v>1000</v>
      </c>
      <c r="V37" s="13">
        <v>1000</v>
      </c>
      <c r="W37" s="13">
        <v>0</v>
      </c>
      <c r="X37" s="13">
        <f t="shared" si="88"/>
        <v>1000</v>
      </c>
      <c r="Y37" s="13">
        <f t="shared" si="89"/>
        <v>94.499999999999986</v>
      </c>
      <c r="Z37" s="13">
        <f>+X37*11.15%</f>
        <v>111.5</v>
      </c>
      <c r="AA37" s="13">
        <f t="shared" si="90"/>
        <v>5</v>
      </c>
      <c r="AB37" s="13">
        <f t="shared" si="81"/>
        <v>5</v>
      </c>
      <c r="AC37" s="13">
        <f t="shared" si="91"/>
        <v>83.333333333333329</v>
      </c>
      <c r="AD37" s="13"/>
      <c r="AE37" s="13">
        <f t="shared" si="92"/>
        <v>35.416666666666664</v>
      </c>
      <c r="AF37" s="14">
        <f t="shared" si="93"/>
        <v>41.666666666666664</v>
      </c>
    </row>
    <row r="38" spans="1:33" x14ac:dyDescent="0.25">
      <c r="A38" s="86"/>
      <c r="B38" s="13">
        <v>600</v>
      </c>
      <c r="C38" s="13">
        <v>600</v>
      </c>
      <c r="D38" s="13">
        <v>0</v>
      </c>
      <c r="E38" s="13">
        <f t="shared" si="82"/>
        <v>600</v>
      </c>
      <c r="F38" s="13">
        <f t="shared" si="83"/>
        <v>56.699999999999989</v>
      </c>
      <c r="G38" s="13">
        <f>+E38*11.15%</f>
        <v>66.900000000000006</v>
      </c>
      <c r="H38" s="13">
        <f t="shared" si="84"/>
        <v>3</v>
      </c>
      <c r="I38" s="13">
        <f t="shared" si="76"/>
        <v>3</v>
      </c>
      <c r="J38" s="13">
        <f t="shared" si="85"/>
        <v>50</v>
      </c>
      <c r="K38" s="13"/>
      <c r="L38" s="13">
        <f t="shared" si="86"/>
        <v>35.416666666666664</v>
      </c>
      <c r="M38" s="14">
        <f t="shared" si="87"/>
        <v>25</v>
      </c>
      <c r="O38" s="98">
        <f t="shared" si="77"/>
        <v>0</v>
      </c>
      <c r="P38" s="98">
        <f t="shared" si="78"/>
        <v>0</v>
      </c>
      <c r="Q38" s="98">
        <f t="shared" si="79"/>
        <v>0</v>
      </c>
      <c r="R38" s="98">
        <f t="shared" si="13"/>
        <v>0</v>
      </c>
      <c r="S38" s="98">
        <f t="shared" si="80"/>
        <v>0</v>
      </c>
      <c r="T38" s="86"/>
      <c r="U38" s="13">
        <v>600</v>
      </c>
      <c r="V38" s="13">
        <v>600</v>
      </c>
      <c r="W38" s="13">
        <v>0</v>
      </c>
      <c r="X38" s="13">
        <f t="shared" si="88"/>
        <v>600</v>
      </c>
      <c r="Y38" s="13">
        <f t="shared" si="89"/>
        <v>56.699999999999989</v>
      </c>
      <c r="Z38" s="13">
        <f>+X38*11.15%</f>
        <v>66.900000000000006</v>
      </c>
      <c r="AA38" s="13">
        <f t="shared" si="90"/>
        <v>3</v>
      </c>
      <c r="AB38" s="13">
        <f t="shared" si="81"/>
        <v>3</v>
      </c>
      <c r="AC38" s="13">
        <f t="shared" si="91"/>
        <v>50</v>
      </c>
      <c r="AD38" s="13"/>
      <c r="AE38" s="13">
        <f t="shared" si="92"/>
        <v>35.416666666666664</v>
      </c>
      <c r="AF38" s="14">
        <f t="shared" si="93"/>
        <v>25</v>
      </c>
    </row>
    <row r="39" spans="1:33" x14ac:dyDescent="0.25">
      <c r="A39" s="86"/>
      <c r="B39" s="13">
        <v>600</v>
      </c>
      <c r="C39" s="13">
        <v>180</v>
      </c>
      <c r="D39" s="13"/>
      <c r="E39" s="13">
        <f t="shared" si="82"/>
        <v>600</v>
      </c>
      <c r="F39" s="13">
        <f t="shared" si="83"/>
        <v>56.699999999999989</v>
      </c>
      <c r="G39" s="13">
        <f t="shared" ref="G39:G40" si="94">+E39*11.15%</f>
        <v>66.900000000000006</v>
      </c>
      <c r="H39" s="13">
        <f t="shared" si="84"/>
        <v>3</v>
      </c>
      <c r="I39" s="13">
        <f t="shared" si="76"/>
        <v>3</v>
      </c>
      <c r="J39" s="13">
        <f t="shared" si="85"/>
        <v>50</v>
      </c>
      <c r="K39" s="13"/>
      <c r="L39" s="13">
        <f t="shared" si="86"/>
        <v>35.416666666666664</v>
      </c>
      <c r="M39" s="14">
        <f t="shared" si="87"/>
        <v>25</v>
      </c>
      <c r="O39" s="98">
        <f t="shared" si="77"/>
        <v>0</v>
      </c>
      <c r="P39" s="98">
        <f t="shared" si="78"/>
        <v>0</v>
      </c>
      <c r="Q39" s="98">
        <f t="shared" si="79"/>
        <v>0</v>
      </c>
      <c r="R39" s="98">
        <f t="shared" si="13"/>
        <v>0</v>
      </c>
      <c r="S39" s="98">
        <f t="shared" si="80"/>
        <v>0</v>
      </c>
      <c r="T39" s="86"/>
      <c r="U39" s="13">
        <v>600</v>
      </c>
      <c r="V39" s="13">
        <v>180</v>
      </c>
      <c r="W39" s="13"/>
      <c r="X39" s="13">
        <f t="shared" si="88"/>
        <v>600</v>
      </c>
      <c r="Y39" s="13">
        <f t="shared" si="89"/>
        <v>56.699999999999989</v>
      </c>
      <c r="Z39" s="13">
        <f t="shared" ref="Z39:Z40" si="95">+X39*11.15%</f>
        <v>66.900000000000006</v>
      </c>
      <c r="AA39" s="13">
        <f t="shared" si="90"/>
        <v>3</v>
      </c>
      <c r="AB39" s="13">
        <f t="shared" si="81"/>
        <v>3</v>
      </c>
      <c r="AC39" s="13">
        <f t="shared" si="91"/>
        <v>50</v>
      </c>
      <c r="AD39" s="13"/>
      <c r="AE39" s="13">
        <f t="shared" si="92"/>
        <v>35.416666666666664</v>
      </c>
      <c r="AF39" s="14">
        <f t="shared" si="93"/>
        <v>25</v>
      </c>
    </row>
    <row r="40" spans="1:33" x14ac:dyDescent="0.25">
      <c r="A40" s="91"/>
      <c r="B40" s="11">
        <v>0</v>
      </c>
      <c r="C40" s="12">
        <v>0</v>
      </c>
      <c r="D40" s="13"/>
      <c r="E40" s="13">
        <f t="shared" si="82"/>
        <v>0</v>
      </c>
      <c r="F40" s="13">
        <f t="shared" si="83"/>
        <v>0</v>
      </c>
      <c r="G40" s="13">
        <f t="shared" si="94"/>
        <v>0</v>
      </c>
      <c r="H40" s="13">
        <f t="shared" si="84"/>
        <v>0</v>
      </c>
      <c r="I40" s="13">
        <f t="shared" si="84"/>
        <v>0</v>
      </c>
      <c r="J40" s="13">
        <f t="shared" si="85"/>
        <v>0</v>
      </c>
      <c r="K40" s="13">
        <v>0</v>
      </c>
      <c r="L40" s="13">
        <v>0</v>
      </c>
      <c r="M40" s="14">
        <f t="shared" si="87"/>
        <v>0</v>
      </c>
      <c r="O40" s="98">
        <f t="shared" si="77"/>
        <v>0</v>
      </c>
      <c r="P40" s="98">
        <f t="shared" si="78"/>
        <v>0</v>
      </c>
      <c r="Q40" s="98">
        <f t="shared" si="79"/>
        <v>0</v>
      </c>
      <c r="R40" s="98">
        <f t="shared" si="13"/>
        <v>0</v>
      </c>
      <c r="S40" s="98">
        <f t="shared" si="80"/>
        <v>0</v>
      </c>
      <c r="T40" s="91"/>
      <c r="U40" s="11">
        <v>0</v>
      </c>
      <c r="V40" s="12">
        <v>0</v>
      </c>
      <c r="W40" s="13"/>
      <c r="X40" s="13">
        <f t="shared" si="88"/>
        <v>0</v>
      </c>
      <c r="Y40" s="13">
        <f t="shared" si="89"/>
        <v>0</v>
      </c>
      <c r="Z40" s="13">
        <f t="shared" si="95"/>
        <v>0</v>
      </c>
      <c r="AA40" s="13">
        <f t="shared" si="90"/>
        <v>0</v>
      </c>
      <c r="AB40" s="13">
        <f t="shared" si="90"/>
        <v>0</v>
      </c>
      <c r="AC40" s="13">
        <f t="shared" si="91"/>
        <v>0</v>
      </c>
      <c r="AD40" s="13">
        <v>0</v>
      </c>
      <c r="AE40" s="13">
        <v>0</v>
      </c>
      <c r="AF40" s="14">
        <f t="shared" si="93"/>
        <v>0</v>
      </c>
    </row>
    <row r="41" spans="1:33" ht="15.75" thickBot="1" x14ac:dyDescent="0.3">
      <c r="A41" s="91"/>
      <c r="B41" s="52">
        <f t="shared" ref="B41:M41" si="96">SUM(B34:B40)</f>
        <v>4200</v>
      </c>
      <c r="C41" s="52">
        <f t="shared" si="96"/>
        <v>3780</v>
      </c>
      <c r="D41" s="52">
        <f t="shared" si="96"/>
        <v>0</v>
      </c>
      <c r="E41" s="52">
        <f t="shared" si="96"/>
        <v>4200</v>
      </c>
      <c r="F41" s="52">
        <f t="shared" si="96"/>
        <v>396.89999999999992</v>
      </c>
      <c r="G41" s="52">
        <f t="shared" si="96"/>
        <v>468.29999999999995</v>
      </c>
      <c r="H41" s="52">
        <f t="shared" si="96"/>
        <v>21</v>
      </c>
      <c r="I41" s="52">
        <f t="shared" ref="I41" si="97">SUM(I34:I40)</f>
        <v>21</v>
      </c>
      <c r="J41" s="52">
        <f t="shared" si="96"/>
        <v>350</v>
      </c>
      <c r="K41" s="52">
        <f t="shared" si="96"/>
        <v>0</v>
      </c>
      <c r="L41" s="52">
        <f t="shared" si="96"/>
        <v>212.49999999999997</v>
      </c>
      <c r="M41" s="52">
        <f t="shared" si="96"/>
        <v>175</v>
      </c>
      <c r="O41" s="98">
        <f t="shared" si="77"/>
        <v>0</v>
      </c>
      <c r="P41" s="98">
        <f t="shared" si="78"/>
        <v>0</v>
      </c>
      <c r="Q41" s="98">
        <f t="shared" si="79"/>
        <v>0</v>
      </c>
      <c r="R41" s="98">
        <f t="shared" si="13"/>
        <v>0</v>
      </c>
      <c r="S41" s="98">
        <f t="shared" si="80"/>
        <v>0</v>
      </c>
      <c r="T41" s="91"/>
      <c r="U41" s="52">
        <f t="shared" ref="U41:AF41" si="98">SUM(U34:U40)</f>
        <v>4200</v>
      </c>
      <c r="V41" s="52">
        <f t="shared" si="98"/>
        <v>3780</v>
      </c>
      <c r="W41" s="52">
        <f t="shared" si="98"/>
        <v>0</v>
      </c>
      <c r="X41" s="52">
        <f t="shared" si="98"/>
        <v>4200</v>
      </c>
      <c r="Y41" s="52">
        <f t="shared" si="98"/>
        <v>396.89999999999992</v>
      </c>
      <c r="Z41" s="68">
        <f t="shared" si="98"/>
        <v>468.29999999999995</v>
      </c>
      <c r="AA41" s="68">
        <f t="shared" si="98"/>
        <v>21</v>
      </c>
      <c r="AB41" s="68">
        <f t="shared" ref="AB41" si="99">SUM(AB34:AB40)</f>
        <v>21</v>
      </c>
      <c r="AC41" s="68">
        <f t="shared" si="98"/>
        <v>350</v>
      </c>
      <c r="AD41" s="52">
        <f t="shared" si="98"/>
        <v>0</v>
      </c>
      <c r="AE41" s="68">
        <f t="shared" si="98"/>
        <v>212.49999999999997</v>
      </c>
      <c r="AF41" s="68">
        <f t="shared" si="98"/>
        <v>175</v>
      </c>
    </row>
    <row r="42" spans="1:33" ht="15.75" thickTop="1" x14ac:dyDescent="0.25">
      <c r="A42" s="20"/>
      <c r="B42" s="21"/>
      <c r="C42" s="22"/>
      <c r="D42" s="15"/>
      <c r="E42" s="15"/>
      <c r="F42" s="15"/>
      <c r="G42" s="15"/>
      <c r="H42" s="15"/>
      <c r="I42" s="15"/>
      <c r="J42" s="15"/>
      <c r="K42" s="15"/>
      <c r="L42" s="15"/>
      <c r="M42" s="24"/>
      <c r="O42" s="98">
        <f t="shared" si="77"/>
        <v>0</v>
      </c>
      <c r="P42" s="98">
        <f t="shared" si="78"/>
        <v>0</v>
      </c>
      <c r="Q42" s="98">
        <f t="shared" si="79"/>
        <v>0</v>
      </c>
      <c r="R42" s="98">
        <f t="shared" si="13"/>
        <v>0</v>
      </c>
      <c r="S42" s="98">
        <f t="shared" si="80"/>
        <v>0</v>
      </c>
      <c r="T42" s="20"/>
      <c r="U42" s="21"/>
      <c r="V42" s="22"/>
      <c r="W42" s="15"/>
      <c r="X42" s="15"/>
      <c r="Y42" s="15"/>
      <c r="Z42" s="15"/>
      <c r="AA42" s="15"/>
      <c r="AB42" s="15"/>
      <c r="AC42" s="15"/>
      <c r="AD42" s="15"/>
      <c r="AE42" s="15"/>
      <c r="AF42" s="24"/>
    </row>
    <row r="43" spans="1:33" x14ac:dyDescent="0.25">
      <c r="A43" s="78" t="s">
        <v>28</v>
      </c>
      <c r="B43" s="11">
        <v>700</v>
      </c>
      <c r="C43" s="12">
        <v>700</v>
      </c>
      <c r="D43" s="13"/>
      <c r="E43" s="13">
        <f t="shared" ref="E43:E44" si="100">+B43+D43</f>
        <v>700</v>
      </c>
      <c r="F43" s="13">
        <f t="shared" ref="F43:F44" si="101">+E43*9.45%</f>
        <v>66.149999999999991</v>
      </c>
      <c r="G43" s="13">
        <f t="shared" ref="G43:G44" si="102">+E43*11.15%</f>
        <v>78.05</v>
      </c>
      <c r="H43" s="13">
        <f t="shared" ref="H43:I44" si="103">+E43*0.5%</f>
        <v>3.5</v>
      </c>
      <c r="I43" s="13">
        <f t="shared" ref="I43" si="104">+E43*0.5%</f>
        <v>3.5</v>
      </c>
      <c r="J43" s="13">
        <f t="shared" ref="J43:J44" si="105">(+B43+D43)/12</f>
        <v>58.333333333333336</v>
      </c>
      <c r="K43" s="13"/>
      <c r="L43" s="13">
        <f t="shared" si="86"/>
        <v>35.416666666666664</v>
      </c>
      <c r="M43" s="14">
        <f t="shared" ref="M43:M44" si="106">(+B43+D43)/24</f>
        <v>29.166666666666668</v>
      </c>
      <c r="O43" s="98">
        <f t="shared" si="77"/>
        <v>0</v>
      </c>
      <c r="P43" s="98">
        <f t="shared" si="78"/>
        <v>0</v>
      </c>
      <c r="Q43" s="98">
        <f t="shared" si="79"/>
        <v>0</v>
      </c>
      <c r="R43" s="98">
        <f t="shared" si="13"/>
        <v>0</v>
      </c>
      <c r="S43" s="98">
        <f t="shared" si="80"/>
        <v>0</v>
      </c>
      <c r="T43" s="78" t="s">
        <v>28</v>
      </c>
      <c r="U43" s="11">
        <v>700</v>
      </c>
      <c r="V43" s="12">
        <v>700</v>
      </c>
      <c r="W43" s="13"/>
      <c r="X43" s="13">
        <f t="shared" ref="X43:X44" si="107">+U43+W43</f>
        <v>700</v>
      </c>
      <c r="Y43" s="13">
        <f t="shared" ref="Y43:Y44" si="108">+X43*9.45%</f>
        <v>66.149999999999991</v>
      </c>
      <c r="Z43" s="13">
        <f t="shared" ref="Z43:Z44" si="109">+X43*11.15%</f>
        <v>78.05</v>
      </c>
      <c r="AA43" s="13">
        <f t="shared" ref="AA43:AB44" si="110">+X43*0.5%</f>
        <v>3.5</v>
      </c>
      <c r="AB43" s="13">
        <f t="shared" ref="AB43" si="111">+X43*0.5%</f>
        <v>3.5</v>
      </c>
      <c r="AC43" s="13">
        <f t="shared" ref="AC43:AC44" si="112">(+U43+W43)/12</f>
        <v>58.333333333333336</v>
      </c>
      <c r="AD43" s="13"/>
      <c r="AE43" s="13">
        <f t="shared" si="92"/>
        <v>35.416666666666664</v>
      </c>
      <c r="AF43" s="14">
        <f t="shared" ref="AF43:AF44" si="113">(+U43+W43)/24</f>
        <v>29.166666666666668</v>
      </c>
    </row>
    <row r="44" spans="1:33" x14ac:dyDescent="0.25">
      <c r="A44" s="78"/>
      <c r="B44" s="11">
        <v>0</v>
      </c>
      <c r="C44" s="12">
        <v>0</v>
      </c>
      <c r="D44" s="13"/>
      <c r="E44" s="13">
        <f t="shared" si="100"/>
        <v>0</v>
      </c>
      <c r="F44" s="13">
        <f t="shared" si="101"/>
        <v>0</v>
      </c>
      <c r="G44" s="13">
        <f t="shared" si="102"/>
        <v>0</v>
      </c>
      <c r="H44" s="13">
        <f t="shared" si="103"/>
        <v>0</v>
      </c>
      <c r="I44" s="13">
        <f t="shared" si="103"/>
        <v>0</v>
      </c>
      <c r="J44" s="13">
        <f t="shared" si="105"/>
        <v>0</v>
      </c>
      <c r="K44" s="13">
        <v>0</v>
      </c>
      <c r="L44" s="13">
        <v>0</v>
      </c>
      <c r="M44" s="14">
        <f t="shared" si="106"/>
        <v>0</v>
      </c>
      <c r="O44" s="98">
        <f t="shared" si="77"/>
        <v>0</v>
      </c>
      <c r="P44" s="98">
        <f t="shared" si="78"/>
        <v>0</v>
      </c>
      <c r="Q44" s="98">
        <f t="shared" si="79"/>
        <v>0</v>
      </c>
      <c r="R44" s="98">
        <f t="shared" si="13"/>
        <v>0</v>
      </c>
      <c r="S44" s="98">
        <f t="shared" si="80"/>
        <v>0</v>
      </c>
      <c r="T44" s="78"/>
      <c r="U44" s="11">
        <v>0</v>
      </c>
      <c r="V44" s="12">
        <v>0</v>
      </c>
      <c r="W44" s="13"/>
      <c r="X44" s="13">
        <f t="shared" si="107"/>
        <v>0</v>
      </c>
      <c r="Y44" s="13">
        <f t="shared" si="108"/>
        <v>0</v>
      </c>
      <c r="Z44" s="13">
        <f t="shared" si="109"/>
        <v>0</v>
      </c>
      <c r="AA44" s="13">
        <f t="shared" si="110"/>
        <v>0</v>
      </c>
      <c r="AB44" s="13">
        <f t="shared" si="110"/>
        <v>0</v>
      </c>
      <c r="AC44" s="13">
        <f t="shared" si="112"/>
        <v>0</v>
      </c>
      <c r="AD44" s="13">
        <v>0</v>
      </c>
      <c r="AE44" s="13">
        <v>0</v>
      </c>
      <c r="AF44" s="14">
        <f t="shared" si="113"/>
        <v>0</v>
      </c>
    </row>
    <row r="45" spans="1:33" ht="15.75" thickBot="1" x14ac:dyDescent="0.3">
      <c r="A45" s="78"/>
      <c r="B45" s="30">
        <f>SUM(B43:B44)</f>
        <v>700</v>
      </c>
      <c r="C45" s="30">
        <f>SUM(C43:C44)</f>
        <v>700</v>
      </c>
      <c r="D45" s="31">
        <f t="shared" ref="D45:M45" si="114">SUM(D43:D44)</f>
        <v>0</v>
      </c>
      <c r="E45" s="31">
        <f t="shared" si="114"/>
        <v>700</v>
      </c>
      <c r="F45" s="31">
        <f t="shared" si="114"/>
        <v>66.149999999999991</v>
      </c>
      <c r="G45" s="31">
        <f t="shared" si="114"/>
        <v>78.05</v>
      </c>
      <c r="H45" s="31">
        <f t="shared" si="114"/>
        <v>3.5</v>
      </c>
      <c r="I45" s="31">
        <f t="shared" ref="I45" si="115">SUM(I43:I44)</f>
        <v>3.5</v>
      </c>
      <c r="J45" s="31">
        <f t="shared" si="114"/>
        <v>58.333333333333336</v>
      </c>
      <c r="K45" s="31">
        <f t="shared" si="114"/>
        <v>0</v>
      </c>
      <c r="L45" s="31">
        <f t="shared" si="114"/>
        <v>35.416666666666664</v>
      </c>
      <c r="M45" s="33">
        <f t="shared" si="114"/>
        <v>29.166666666666668</v>
      </c>
      <c r="O45" s="98">
        <f t="shared" si="77"/>
        <v>0</v>
      </c>
      <c r="P45" s="98">
        <f t="shared" si="78"/>
        <v>0</v>
      </c>
      <c r="Q45" s="98">
        <f t="shared" si="79"/>
        <v>0</v>
      </c>
      <c r="R45" s="98">
        <f t="shared" si="13"/>
        <v>0</v>
      </c>
      <c r="S45" s="98">
        <f t="shared" si="80"/>
        <v>0</v>
      </c>
      <c r="T45" s="78"/>
      <c r="U45" s="30">
        <f>SUM(U43:U44)</f>
        <v>700</v>
      </c>
      <c r="V45" s="30">
        <f>SUM(V43:V44)</f>
        <v>700</v>
      </c>
      <c r="W45" s="31">
        <f t="shared" ref="W45:AF45" si="116">SUM(W43:W44)</f>
        <v>0</v>
      </c>
      <c r="X45" s="31">
        <f t="shared" si="116"/>
        <v>700</v>
      </c>
      <c r="Y45" s="31">
        <f t="shared" si="116"/>
        <v>66.149999999999991</v>
      </c>
      <c r="Z45" s="69">
        <f t="shared" si="116"/>
        <v>78.05</v>
      </c>
      <c r="AA45" s="69">
        <f t="shared" si="116"/>
        <v>3.5</v>
      </c>
      <c r="AB45" s="69">
        <f t="shared" ref="AB45" si="117">SUM(AB43:AB44)</f>
        <v>3.5</v>
      </c>
      <c r="AC45" s="69">
        <f t="shared" si="116"/>
        <v>58.333333333333336</v>
      </c>
      <c r="AD45" s="69">
        <f t="shared" si="116"/>
        <v>0</v>
      </c>
      <c r="AE45" s="69">
        <f t="shared" si="116"/>
        <v>35.416666666666664</v>
      </c>
      <c r="AF45" s="70">
        <f t="shared" si="116"/>
        <v>29.166666666666668</v>
      </c>
    </row>
    <row r="46" spans="1:33" ht="15.75" thickTop="1" x14ac:dyDescent="0.25">
      <c r="A46" s="20"/>
      <c r="B46" s="21"/>
      <c r="C46" s="22"/>
      <c r="D46" s="15"/>
      <c r="E46" s="15"/>
      <c r="F46" s="15"/>
      <c r="G46" s="15"/>
      <c r="H46" s="13">
        <f t="shared" ref="H46:H50" si="118">+E46*0.5%</f>
        <v>0</v>
      </c>
      <c r="I46" s="13">
        <f t="shared" ref="I46" si="119">+F46*0.5%</f>
        <v>0</v>
      </c>
      <c r="J46" s="15"/>
      <c r="K46" s="15"/>
      <c r="L46" s="15"/>
      <c r="M46" s="24"/>
      <c r="O46" s="98">
        <f t="shared" si="77"/>
        <v>0</v>
      </c>
      <c r="P46" s="98">
        <f t="shared" si="78"/>
        <v>0</v>
      </c>
      <c r="Q46" s="98">
        <f t="shared" si="79"/>
        <v>0</v>
      </c>
      <c r="R46" s="98">
        <f t="shared" si="13"/>
        <v>0</v>
      </c>
      <c r="S46" s="98">
        <f t="shared" si="80"/>
        <v>0</v>
      </c>
      <c r="T46" s="20"/>
      <c r="U46" s="21"/>
      <c r="V46" s="22"/>
      <c r="W46" s="15"/>
      <c r="X46" s="15"/>
      <c r="Y46" s="15"/>
      <c r="Z46" s="15"/>
      <c r="AA46" s="15"/>
      <c r="AB46" s="15"/>
      <c r="AC46" s="15"/>
      <c r="AD46" s="15"/>
      <c r="AE46" s="15"/>
      <c r="AF46" s="24"/>
    </row>
    <row r="47" spans="1:33" ht="15" customHeight="1" x14ac:dyDescent="0.25">
      <c r="A47" s="78" t="s">
        <v>29</v>
      </c>
      <c r="B47" s="11">
        <v>426.49</v>
      </c>
      <c r="C47" s="12">
        <v>213.25</v>
      </c>
      <c r="D47" s="13">
        <v>60.88</v>
      </c>
      <c r="E47" s="13">
        <f t="shared" ref="E47:E51" si="120">+B47+D47</f>
        <v>487.37</v>
      </c>
      <c r="F47" s="13">
        <f t="shared" ref="F47:F50" si="121">+E47*9.45%</f>
        <v>46.056464999999996</v>
      </c>
      <c r="G47" s="13">
        <f t="shared" ref="G47:G51" si="122">+E47*11.15%</f>
        <v>54.341754999999999</v>
      </c>
      <c r="H47" s="13">
        <f t="shared" si="118"/>
        <v>2.4368500000000002</v>
      </c>
      <c r="I47" s="13">
        <f t="shared" ref="I47:I50" si="123">+E47*0.5%</f>
        <v>2.4368500000000002</v>
      </c>
      <c r="J47" s="13">
        <f t="shared" ref="J47:J50" si="124">(+B47+D47)/12</f>
        <v>40.614166666666669</v>
      </c>
      <c r="K47" s="13">
        <v>267.24</v>
      </c>
      <c r="L47" s="13">
        <f t="shared" ref="L47:L50" si="125">425/12</f>
        <v>35.416666666666664</v>
      </c>
      <c r="M47" s="14">
        <f>(+B47+D47)/24</f>
        <v>20.307083333333335</v>
      </c>
      <c r="O47" s="98">
        <f t="shared" si="77"/>
        <v>-22.269999999999996</v>
      </c>
      <c r="P47" s="98">
        <f t="shared" si="78"/>
        <v>0</v>
      </c>
      <c r="Q47" s="98">
        <f>+G47-Z47</f>
        <v>23.776260000000001</v>
      </c>
      <c r="R47" s="98">
        <f t="shared" si="13"/>
        <v>-1.3361999999999998</v>
      </c>
      <c r="S47" s="98">
        <f t="shared" si="80"/>
        <v>-1.3361999999999998</v>
      </c>
      <c r="T47" s="78" t="s">
        <v>29</v>
      </c>
      <c r="U47" s="11">
        <v>426.49</v>
      </c>
      <c r="V47" s="95">
        <v>213.25</v>
      </c>
      <c r="W47" s="94">
        <f>+D47</f>
        <v>60.88</v>
      </c>
      <c r="X47" s="13">
        <f t="shared" ref="X47:X51" si="126">+U47+W47</f>
        <v>487.37</v>
      </c>
      <c r="Y47" s="13">
        <f t="shared" ref="Y47:Y50" si="127">+X47*9.45%</f>
        <v>46.056464999999996</v>
      </c>
      <c r="Z47" s="94">
        <f>(V47+W47)*11.15%</f>
        <v>30.565494999999999</v>
      </c>
      <c r="AA47" s="73">
        <f>+AG47*0.5%</f>
        <v>3.77305</v>
      </c>
      <c r="AB47" s="93">
        <f t="shared" ref="AB47:AB50" si="128">+AG47*0.5%</f>
        <v>3.77305</v>
      </c>
      <c r="AC47" s="73">
        <f>+AG47/12</f>
        <v>62.884166666666665</v>
      </c>
      <c r="AD47" s="13">
        <v>267.24</v>
      </c>
      <c r="AE47" s="13">
        <f t="shared" ref="AE47:AE50" si="129">425/12</f>
        <v>35.416666666666664</v>
      </c>
      <c r="AF47" s="76">
        <f>+AG47/24</f>
        <v>31.442083333333333</v>
      </c>
      <c r="AG47" s="96">
        <f>+U47+D47+AD47</f>
        <v>754.61</v>
      </c>
    </row>
    <row r="48" spans="1:33" ht="15" customHeight="1" x14ac:dyDescent="0.25">
      <c r="A48" s="78"/>
      <c r="B48" s="11">
        <v>426.49</v>
      </c>
      <c r="C48" s="12">
        <v>213.25</v>
      </c>
      <c r="D48" s="13">
        <v>121.67</v>
      </c>
      <c r="E48" s="13">
        <f t="shared" si="120"/>
        <v>548.16</v>
      </c>
      <c r="F48" s="13">
        <f t="shared" si="121"/>
        <v>51.80111999999999</v>
      </c>
      <c r="G48" s="13">
        <f t="shared" si="122"/>
        <v>61.119839999999996</v>
      </c>
      <c r="H48" s="13">
        <f t="shared" si="118"/>
        <v>2.7407999999999997</v>
      </c>
      <c r="I48" s="13">
        <f t="shared" si="123"/>
        <v>2.7407999999999997</v>
      </c>
      <c r="J48" s="13">
        <f t="shared" si="124"/>
        <v>45.68</v>
      </c>
      <c r="K48" s="13">
        <v>264.67</v>
      </c>
      <c r="L48" s="13">
        <f t="shared" si="125"/>
        <v>35.416666666666664</v>
      </c>
      <c r="M48" s="14">
        <f>(+B48+D48)/24</f>
        <v>22.84</v>
      </c>
      <c r="O48" s="98">
        <f t="shared" si="77"/>
        <v>-22.055833333333332</v>
      </c>
      <c r="P48" s="98">
        <f t="shared" si="78"/>
        <v>0</v>
      </c>
      <c r="Q48" s="98">
        <f t="shared" si="79"/>
        <v>23.776259999999994</v>
      </c>
      <c r="R48" s="98">
        <f t="shared" si="13"/>
        <v>-1.32335</v>
      </c>
      <c r="S48" s="98">
        <f t="shared" si="80"/>
        <v>-1.32335</v>
      </c>
      <c r="T48" s="78"/>
      <c r="U48" s="11">
        <v>426.49</v>
      </c>
      <c r="V48" s="95">
        <v>213.25</v>
      </c>
      <c r="W48" s="94">
        <f>+D48</f>
        <v>121.67</v>
      </c>
      <c r="X48" s="13">
        <f t="shared" si="126"/>
        <v>548.16</v>
      </c>
      <c r="Y48" s="13">
        <f t="shared" si="127"/>
        <v>51.80111999999999</v>
      </c>
      <c r="Z48" s="94">
        <f>(V48+W48)*11.15%</f>
        <v>37.343580000000003</v>
      </c>
      <c r="AA48" s="73">
        <f t="shared" ref="AA48:AA50" si="130">+AG48*0.5%</f>
        <v>4.0641499999999997</v>
      </c>
      <c r="AB48" s="93">
        <f t="shared" si="128"/>
        <v>4.0641499999999997</v>
      </c>
      <c r="AC48" s="73">
        <f>+AG48/12</f>
        <v>67.735833333333332</v>
      </c>
      <c r="AD48" s="13">
        <v>264.67</v>
      </c>
      <c r="AE48" s="13">
        <f t="shared" si="129"/>
        <v>35.416666666666664</v>
      </c>
      <c r="AF48" s="76">
        <f t="shared" ref="AF48:AF50" si="131">+AG48/24</f>
        <v>33.867916666666666</v>
      </c>
      <c r="AG48" s="96">
        <f t="shared" ref="AG48" si="132">+U48+D48+AD48</f>
        <v>812.82999999999993</v>
      </c>
    </row>
    <row r="49" spans="1:33" x14ac:dyDescent="0.25">
      <c r="A49" s="78"/>
      <c r="B49" s="11">
        <v>426.49</v>
      </c>
      <c r="C49" s="12">
        <v>426.49</v>
      </c>
      <c r="D49" s="13">
        <v>166.56</v>
      </c>
      <c r="E49" s="13">
        <f t="shared" si="120"/>
        <v>593.04999999999995</v>
      </c>
      <c r="F49" s="13">
        <f t="shared" si="121"/>
        <v>56.043224999999985</v>
      </c>
      <c r="G49" s="13">
        <f t="shared" si="122"/>
        <v>66.125074999999995</v>
      </c>
      <c r="H49" s="13">
        <f t="shared" si="118"/>
        <v>2.9652499999999997</v>
      </c>
      <c r="I49" s="13">
        <f t="shared" si="123"/>
        <v>2.9652499999999997</v>
      </c>
      <c r="J49" s="13">
        <f t="shared" si="124"/>
        <v>49.420833333333327</v>
      </c>
      <c r="K49" s="13"/>
      <c r="L49" s="13">
        <f t="shared" si="125"/>
        <v>35.416666666666664</v>
      </c>
      <c r="M49" s="14">
        <f>(+B49+D49)/24</f>
        <v>24.710416666666664</v>
      </c>
      <c r="O49" s="98">
        <f t="shared" si="77"/>
        <v>0</v>
      </c>
      <c r="P49" s="98">
        <f t="shared" si="78"/>
        <v>0</v>
      </c>
      <c r="Q49" s="98">
        <f t="shared" si="79"/>
        <v>10.890204999999995</v>
      </c>
      <c r="R49" s="98">
        <f t="shared" si="13"/>
        <v>0</v>
      </c>
      <c r="S49" s="98">
        <f t="shared" si="80"/>
        <v>0</v>
      </c>
      <c r="T49" s="78"/>
      <c r="U49" s="11">
        <v>426.49</v>
      </c>
      <c r="V49" s="12">
        <v>426.49</v>
      </c>
      <c r="W49" s="13">
        <f>+D49-97.67</f>
        <v>68.89</v>
      </c>
      <c r="X49" s="66">
        <f t="shared" si="126"/>
        <v>495.38</v>
      </c>
      <c r="Y49" s="13">
        <f t="shared" si="127"/>
        <v>46.81340999999999</v>
      </c>
      <c r="Z49" s="66">
        <f>+X49*11.15%</f>
        <v>55.234870000000001</v>
      </c>
      <c r="AA49" s="73">
        <f t="shared" si="130"/>
        <v>2.9652499999999997</v>
      </c>
      <c r="AB49" s="93">
        <f t="shared" si="128"/>
        <v>2.9652499999999997</v>
      </c>
      <c r="AC49" s="73">
        <f>+AG49/12</f>
        <v>49.420833333333327</v>
      </c>
      <c r="AD49" s="13"/>
      <c r="AE49" s="13">
        <f t="shared" si="129"/>
        <v>35.416666666666664</v>
      </c>
      <c r="AF49" s="76">
        <f t="shared" si="131"/>
        <v>24.710416666666664</v>
      </c>
      <c r="AG49" s="96">
        <f>+U49+D49+AD49</f>
        <v>593.04999999999995</v>
      </c>
    </row>
    <row r="50" spans="1:33" x14ac:dyDescent="0.25">
      <c r="A50" s="78"/>
      <c r="B50" s="11">
        <v>426.49</v>
      </c>
      <c r="C50" s="12">
        <v>426.49</v>
      </c>
      <c r="D50" s="13">
        <v>248.76</v>
      </c>
      <c r="E50" s="13">
        <f t="shared" si="120"/>
        <v>675.25</v>
      </c>
      <c r="F50" s="13">
        <f t="shared" si="121"/>
        <v>63.81112499999999</v>
      </c>
      <c r="G50" s="13">
        <f t="shared" si="122"/>
        <v>75.290374999999997</v>
      </c>
      <c r="H50" s="13">
        <f t="shared" si="118"/>
        <v>3.3762500000000002</v>
      </c>
      <c r="I50" s="13">
        <f t="shared" si="123"/>
        <v>3.3762500000000002</v>
      </c>
      <c r="J50" s="13">
        <f t="shared" si="124"/>
        <v>56.270833333333336</v>
      </c>
      <c r="K50" s="13"/>
      <c r="L50" s="13">
        <f t="shared" si="125"/>
        <v>35.416666666666664</v>
      </c>
      <c r="M50" s="14">
        <f>(+B50+D50)/24</f>
        <v>28.135416666666668</v>
      </c>
      <c r="O50" s="98">
        <f t="shared" si="77"/>
        <v>0</v>
      </c>
      <c r="P50" s="98">
        <f t="shared" si="78"/>
        <v>0</v>
      </c>
      <c r="Q50" s="98">
        <f t="shared" si="79"/>
        <v>17.826619999999998</v>
      </c>
      <c r="R50" s="98">
        <f t="shared" si="13"/>
        <v>0</v>
      </c>
      <c r="S50" s="98">
        <f t="shared" si="80"/>
        <v>0</v>
      </c>
      <c r="T50" s="78"/>
      <c r="U50" s="11">
        <v>426.49</v>
      </c>
      <c r="V50" s="12">
        <v>426.49</v>
      </c>
      <c r="W50" s="13">
        <f>+D50-159.88</f>
        <v>88.88</v>
      </c>
      <c r="X50" s="66">
        <f t="shared" si="126"/>
        <v>515.37</v>
      </c>
      <c r="Y50" s="13">
        <f t="shared" si="127"/>
        <v>48.702464999999997</v>
      </c>
      <c r="Z50" s="66">
        <f>+X50*11.15%</f>
        <v>57.463754999999999</v>
      </c>
      <c r="AA50" s="73">
        <f t="shared" si="130"/>
        <v>3.3762500000000002</v>
      </c>
      <c r="AB50" s="93">
        <f t="shared" si="128"/>
        <v>3.3762500000000002</v>
      </c>
      <c r="AC50" s="73">
        <f>+AG50/12</f>
        <v>56.270833333333336</v>
      </c>
      <c r="AD50" s="13"/>
      <c r="AE50" s="13">
        <f t="shared" si="129"/>
        <v>35.416666666666664</v>
      </c>
      <c r="AF50" s="76">
        <f t="shared" si="131"/>
        <v>28.135416666666668</v>
      </c>
      <c r="AG50" s="96">
        <f>+U50+D50+AD50</f>
        <v>675.25</v>
      </c>
    </row>
    <row r="51" spans="1:33" x14ac:dyDescent="0.25">
      <c r="A51" s="78"/>
      <c r="B51" s="11"/>
      <c r="C51" s="12"/>
      <c r="D51" s="13"/>
      <c r="E51" s="13">
        <f t="shared" si="120"/>
        <v>0</v>
      </c>
      <c r="F51" s="13"/>
      <c r="G51" s="13">
        <f t="shared" si="122"/>
        <v>0</v>
      </c>
      <c r="H51" s="15">
        <f t="shared" ref="H51:I51" si="133">(+B51+D51)*9.45%</f>
        <v>0</v>
      </c>
      <c r="I51" s="15">
        <f t="shared" si="133"/>
        <v>0</v>
      </c>
      <c r="J51" s="13">
        <f t="shared" ref="J51" si="134">+E51*0.5%</f>
        <v>0</v>
      </c>
      <c r="K51" s="13">
        <f t="shared" ref="K51" si="135">(+B51+D51)/12</f>
        <v>0</v>
      </c>
      <c r="L51" s="13"/>
      <c r="M51" s="14">
        <f>(+B51+D51)/24</f>
        <v>0</v>
      </c>
      <c r="O51" s="98">
        <f t="shared" si="77"/>
        <v>0</v>
      </c>
      <c r="P51" s="98">
        <f t="shared" si="78"/>
        <v>0</v>
      </c>
      <c r="Q51" s="98">
        <f t="shared" si="79"/>
        <v>0</v>
      </c>
      <c r="R51" s="98">
        <f t="shared" si="13"/>
        <v>0</v>
      </c>
      <c r="S51" s="98">
        <f t="shared" si="80"/>
        <v>0</v>
      </c>
      <c r="T51" s="78"/>
      <c r="U51" s="11"/>
      <c r="V51" s="12"/>
      <c r="W51" s="13"/>
      <c r="X51" s="13">
        <f t="shared" si="126"/>
        <v>0</v>
      </c>
      <c r="Y51" s="13"/>
      <c r="Z51" s="13">
        <f t="shared" ref="Z51" si="136">+X51*11.15%</f>
        <v>0</v>
      </c>
      <c r="AA51" s="15">
        <f t="shared" ref="AA51" si="137">(+U51+W51)*9.45%</f>
        <v>0</v>
      </c>
      <c r="AB51" s="13">
        <f t="shared" ref="AB51" si="138">+X51*0.5%</f>
        <v>0</v>
      </c>
      <c r="AC51" s="13">
        <f t="shared" ref="AC51" si="139">+X51*0.5%</f>
        <v>0</v>
      </c>
      <c r="AD51" s="13">
        <f t="shared" ref="AD51" si="140">(+U51+W51)/12</f>
        <v>0</v>
      </c>
      <c r="AE51" s="13"/>
      <c r="AF51" s="76">
        <f>(+U51+W51)/24</f>
        <v>0</v>
      </c>
      <c r="AG51" s="65">
        <f t="shared" ref="AG51" si="141">+U51+W51+AD51</f>
        <v>0</v>
      </c>
    </row>
    <row r="52" spans="1:33" ht="15.75" thickBot="1" x14ac:dyDescent="0.3">
      <c r="A52" s="78"/>
      <c r="B52" s="30">
        <f t="shared" ref="B52:M52" si="142">SUM(B47:B51)</f>
        <v>1705.96</v>
      </c>
      <c r="C52" s="30">
        <f t="shared" si="142"/>
        <v>1279.48</v>
      </c>
      <c r="D52" s="31">
        <f t="shared" si="142"/>
        <v>597.87</v>
      </c>
      <c r="E52" s="31">
        <f t="shared" si="142"/>
        <v>2303.83</v>
      </c>
      <c r="F52" s="31">
        <f t="shared" si="142"/>
        <v>217.71193499999998</v>
      </c>
      <c r="G52" s="31">
        <f t="shared" si="142"/>
        <v>256.87704499999995</v>
      </c>
      <c r="H52" s="31">
        <f t="shared" si="142"/>
        <v>11.51915</v>
      </c>
      <c r="I52" s="31">
        <f t="shared" ref="I52" si="143">SUM(I47:I51)</f>
        <v>11.51915</v>
      </c>
      <c r="J52" s="31">
        <f t="shared" si="142"/>
        <v>191.98583333333335</v>
      </c>
      <c r="K52" s="31">
        <f t="shared" si="142"/>
        <v>531.91000000000008</v>
      </c>
      <c r="L52" s="31">
        <f t="shared" si="142"/>
        <v>141.66666666666666</v>
      </c>
      <c r="M52" s="33">
        <f t="shared" si="142"/>
        <v>95.992916666666673</v>
      </c>
      <c r="O52" s="98">
        <f t="shared" si="77"/>
        <v>-44.325833333333321</v>
      </c>
      <c r="P52" s="98">
        <f t="shared" si="78"/>
        <v>0</v>
      </c>
      <c r="Q52" s="98">
        <f t="shared" si="79"/>
        <v>76.269344999999959</v>
      </c>
      <c r="R52" s="98">
        <f t="shared" si="13"/>
        <v>-2.6595499999999994</v>
      </c>
      <c r="S52" s="98">
        <f t="shared" si="80"/>
        <v>-2.6595499999999994</v>
      </c>
      <c r="T52" s="78"/>
      <c r="U52" s="30">
        <f t="shared" ref="U52:AF52" si="144">SUM(U47:U51)</f>
        <v>1705.96</v>
      </c>
      <c r="V52" s="30">
        <f t="shared" si="144"/>
        <v>1279.48</v>
      </c>
      <c r="W52" s="31">
        <f t="shared" si="144"/>
        <v>340.32</v>
      </c>
      <c r="X52" s="31">
        <f t="shared" si="144"/>
        <v>2046.2799999999997</v>
      </c>
      <c r="Y52" s="31">
        <f t="shared" si="144"/>
        <v>193.37345999999997</v>
      </c>
      <c r="Z52" s="69">
        <f t="shared" si="144"/>
        <v>180.60769999999999</v>
      </c>
      <c r="AA52" s="74">
        <f t="shared" si="144"/>
        <v>14.178699999999999</v>
      </c>
      <c r="AB52" s="74">
        <f t="shared" ref="AB52" si="145">SUM(AB47:AB51)</f>
        <v>14.178699999999999</v>
      </c>
      <c r="AC52" s="74">
        <f t="shared" si="144"/>
        <v>236.31166666666667</v>
      </c>
      <c r="AD52" s="31">
        <f t="shared" si="144"/>
        <v>531.91000000000008</v>
      </c>
      <c r="AE52" s="69">
        <f t="shared" si="144"/>
        <v>141.66666666666666</v>
      </c>
      <c r="AF52" s="77">
        <f t="shared" si="144"/>
        <v>118.15583333333333</v>
      </c>
    </row>
    <row r="53" spans="1:33" ht="15.75" thickTop="1" x14ac:dyDescent="0.25">
      <c r="A53" s="20"/>
      <c r="B53" s="60"/>
      <c r="C53" s="61"/>
      <c r="D53" s="62"/>
      <c r="E53" s="62"/>
      <c r="F53" s="62"/>
      <c r="G53" s="63"/>
      <c r="H53" s="62"/>
      <c r="I53" s="62"/>
      <c r="J53" s="62"/>
      <c r="K53" s="62"/>
      <c r="L53" s="62"/>
      <c r="M53" s="64"/>
      <c r="N53" s="47"/>
      <c r="O53" s="98">
        <f t="shared" si="77"/>
        <v>0</v>
      </c>
      <c r="P53" s="98">
        <f t="shared" si="78"/>
        <v>0</v>
      </c>
      <c r="Q53" s="98">
        <f t="shared" si="79"/>
        <v>0</v>
      </c>
      <c r="R53" s="98">
        <f t="shared" si="13"/>
        <v>0</v>
      </c>
      <c r="S53" s="98">
        <f t="shared" si="80"/>
        <v>0</v>
      </c>
      <c r="T53" s="20"/>
      <c r="U53" s="60"/>
      <c r="V53" s="61"/>
      <c r="W53" s="62"/>
      <c r="X53" s="62"/>
      <c r="Y53" s="62"/>
      <c r="Z53" s="63"/>
      <c r="AA53" s="62"/>
      <c r="AB53" s="62"/>
      <c r="AC53" s="62"/>
      <c r="AD53" s="62"/>
      <c r="AE53" s="62"/>
      <c r="AF53" s="64"/>
    </row>
    <row r="54" spans="1:33" x14ac:dyDescent="0.25">
      <c r="A54" s="53"/>
      <c r="B54" s="11">
        <v>653.27</v>
      </c>
      <c r="C54" s="12">
        <v>653.27</v>
      </c>
      <c r="D54" s="13">
        <v>217.75</v>
      </c>
      <c r="E54" s="13">
        <f t="shared" ref="E54:E55" si="146">+B54+D54</f>
        <v>871.02</v>
      </c>
      <c r="F54" s="13">
        <f t="shared" ref="F54:F55" si="147">+E54*9.45%</f>
        <v>82.311389999999989</v>
      </c>
      <c r="G54" s="13">
        <f t="shared" ref="G54:G55" si="148">+E54*11.15%</f>
        <v>97.118729999999999</v>
      </c>
      <c r="H54" s="13">
        <f t="shared" ref="H54:H55" si="149">+E54*0.5%</f>
        <v>4.3551000000000002</v>
      </c>
      <c r="I54" s="13">
        <f t="shared" ref="I54:I55" si="150">+E54*0.5%</f>
        <v>4.3551000000000002</v>
      </c>
      <c r="J54" s="13">
        <f t="shared" ref="J54:J55" si="151">(+B54+D54)/12</f>
        <v>72.584999999999994</v>
      </c>
      <c r="K54" s="13"/>
      <c r="L54" s="13">
        <f t="shared" si="86"/>
        <v>35.416666666666664</v>
      </c>
      <c r="M54" s="14">
        <f t="shared" ref="M54:M55" si="152">(+B54+D54)/24</f>
        <v>36.292499999999997</v>
      </c>
      <c r="O54" s="98">
        <f t="shared" si="77"/>
        <v>0</v>
      </c>
      <c r="P54" s="98">
        <f t="shared" si="78"/>
        <v>0</v>
      </c>
      <c r="Q54" s="98">
        <f t="shared" si="79"/>
        <v>0</v>
      </c>
      <c r="R54" s="98">
        <f t="shared" si="13"/>
        <v>0</v>
      </c>
      <c r="S54" s="98">
        <f t="shared" si="80"/>
        <v>0</v>
      </c>
      <c r="T54" s="53"/>
      <c r="U54" s="11">
        <v>653.27</v>
      </c>
      <c r="V54" s="12">
        <v>653.27</v>
      </c>
      <c r="W54" s="13">
        <v>217.75</v>
      </c>
      <c r="X54" s="13">
        <f t="shared" ref="X54:X55" si="153">+U54+W54</f>
        <v>871.02</v>
      </c>
      <c r="Y54" s="13">
        <f t="shared" ref="Y54:Y55" si="154">+X54*9.45%</f>
        <v>82.311389999999989</v>
      </c>
      <c r="Z54" s="13">
        <f t="shared" ref="Z54:Z55" si="155">+X54*11.15%</f>
        <v>97.118729999999999</v>
      </c>
      <c r="AA54" s="13">
        <f t="shared" ref="AA54:AA55" si="156">+X54*0.5%</f>
        <v>4.3551000000000002</v>
      </c>
      <c r="AB54" s="13">
        <f t="shared" ref="AB54:AB55" si="157">+X54*0.5%</f>
        <v>4.3551000000000002</v>
      </c>
      <c r="AC54" s="13">
        <f t="shared" ref="AC54:AC55" si="158">(+U54+W54)/12</f>
        <v>72.584999999999994</v>
      </c>
      <c r="AD54" s="13"/>
      <c r="AE54" s="13">
        <f t="shared" si="92"/>
        <v>35.416666666666664</v>
      </c>
      <c r="AF54" s="14">
        <f t="shared" ref="AF54:AF55" si="159">(+U54+W54)/24</f>
        <v>36.292499999999997</v>
      </c>
    </row>
    <row r="55" spans="1:33" x14ac:dyDescent="0.25">
      <c r="A55" s="89" t="s">
        <v>15</v>
      </c>
      <c r="B55" s="11">
        <v>653.27</v>
      </c>
      <c r="C55" s="12">
        <v>653.27</v>
      </c>
      <c r="D55" s="13">
        <v>217.75</v>
      </c>
      <c r="E55" s="13">
        <f t="shared" si="146"/>
        <v>871.02</v>
      </c>
      <c r="F55" s="13">
        <f t="shared" si="147"/>
        <v>82.311389999999989</v>
      </c>
      <c r="G55" s="13">
        <f t="shared" si="148"/>
        <v>97.118729999999999</v>
      </c>
      <c r="H55" s="13">
        <f t="shared" si="149"/>
        <v>4.3551000000000002</v>
      </c>
      <c r="I55" s="13">
        <f t="shared" si="150"/>
        <v>4.3551000000000002</v>
      </c>
      <c r="J55" s="13">
        <f t="shared" si="151"/>
        <v>72.584999999999994</v>
      </c>
      <c r="K55" s="13"/>
      <c r="L55" s="13">
        <f t="shared" si="86"/>
        <v>35.416666666666664</v>
      </c>
      <c r="M55" s="14">
        <f t="shared" si="152"/>
        <v>36.292499999999997</v>
      </c>
      <c r="O55" s="98">
        <f t="shared" si="77"/>
        <v>0</v>
      </c>
      <c r="P55" s="98">
        <f t="shared" si="78"/>
        <v>0</v>
      </c>
      <c r="Q55" s="98">
        <f t="shared" si="79"/>
        <v>0</v>
      </c>
      <c r="R55" s="98">
        <f t="shared" si="13"/>
        <v>0</v>
      </c>
      <c r="S55" s="98">
        <f t="shared" si="80"/>
        <v>0</v>
      </c>
      <c r="T55" s="89" t="s">
        <v>15</v>
      </c>
      <c r="U55" s="11">
        <v>653.27</v>
      </c>
      <c r="V55" s="12">
        <v>653.27</v>
      </c>
      <c r="W55" s="13">
        <v>217.75</v>
      </c>
      <c r="X55" s="13">
        <f t="shared" si="153"/>
        <v>871.02</v>
      </c>
      <c r="Y55" s="13">
        <f t="shared" si="154"/>
        <v>82.311389999999989</v>
      </c>
      <c r="Z55" s="13">
        <f t="shared" si="155"/>
        <v>97.118729999999999</v>
      </c>
      <c r="AA55" s="13">
        <f t="shared" si="156"/>
        <v>4.3551000000000002</v>
      </c>
      <c r="AB55" s="13">
        <f t="shared" si="157"/>
        <v>4.3551000000000002</v>
      </c>
      <c r="AC55" s="13">
        <f t="shared" si="158"/>
        <v>72.584999999999994</v>
      </c>
      <c r="AD55" s="13"/>
      <c r="AE55" s="13">
        <f t="shared" si="92"/>
        <v>35.416666666666664</v>
      </c>
      <c r="AF55" s="14">
        <f t="shared" si="159"/>
        <v>36.292499999999997</v>
      </c>
    </row>
    <row r="56" spans="1:33" ht="15.75" thickBot="1" x14ac:dyDescent="0.3">
      <c r="A56" s="89"/>
      <c r="B56" s="54">
        <f>SUM(B54:B55)</f>
        <v>1306.54</v>
      </c>
      <c r="C56" s="54">
        <f t="shared" ref="C56:M56" si="160">SUM(C54:C55)</f>
        <v>1306.54</v>
      </c>
      <c r="D56" s="54">
        <f t="shared" si="160"/>
        <v>435.5</v>
      </c>
      <c r="E56" s="54">
        <f t="shared" si="160"/>
        <v>1742.04</v>
      </c>
      <c r="F56" s="54">
        <f t="shared" si="160"/>
        <v>164.62277999999998</v>
      </c>
      <c r="G56" s="54">
        <f t="shared" si="160"/>
        <v>194.23746</v>
      </c>
      <c r="H56" s="54">
        <f t="shared" si="160"/>
        <v>8.7102000000000004</v>
      </c>
      <c r="I56" s="54">
        <f t="shared" ref="I56" si="161">SUM(I54:I55)</f>
        <v>8.7102000000000004</v>
      </c>
      <c r="J56" s="54">
        <f t="shared" si="160"/>
        <v>145.16999999999999</v>
      </c>
      <c r="K56" s="54">
        <f t="shared" si="160"/>
        <v>0</v>
      </c>
      <c r="L56" s="54">
        <f t="shared" si="160"/>
        <v>70.833333333333329</v>
      </c>
      <c r="M56" s="54">
        <f t="shared" si="160"/>
        <v>72.584999999999994</v>
      </c>
      <c r="O56" s="98">
        <f t="shared" si="77"/>
        <v>0</v>
      </c>
      <c r="P56" s="98">
        <f t="shared" si="78"/>
        <v>0</v>
      </c>
      <c r="Q56" s="98">
        <f t="shared" si="79"/>
        <v>0</v>
      </c>
      <c r="R56" s="98">
        <f t="shared" si="13"/>
        <v>0</v>
      </c>
      <c r="S56" s="98">
        <f t="shared" si="80"/>
        <v>0</v>
      </c>
      <c r="T56" s="89"/>
      <c r="U56" s="54">
        <f>SUM(U54:U55)</f>
        <v>1306.54</v>
      </c>
      <c r="V56" s="54">
        <f t="shared" ref="V56:AF56" si="162">SUM(V54:V55)</f>
        <v>1306.54</v>
      </c>
      <c r="W56" s="54">
        <f t="shared" si="162"/>
        <v>435.5</v>
      </c>
      <c r="X56" s="54">
        <f t="shared" si="162"/>
        <v>1742.04</v>
      </c>
      <c r="Y56" s="54">
        <f t="shared" si="162"/>
        <v>164.62277999999998</v>
      </c>
      <c r="Z56" s="68">
        <f t="shared" si="162"/>
        <v>194.23746</v>
      </c>
      <c r="AA56" s="68">
        <f t="shared" si="162"/>
        <v>8.7102000000000004</v>
      </c>
      <c r="AB56" s="68">
        <f t="shared" ref="AB56" si="163">SUM(AB54:AB55)</f>
        <v>8.7102000000000004</v>
      </c>
      <c r="AC56" s="68">
        <f t="shared" si="162"/>
        <v>145.16999999999999</v>
      </c>
      <c r="AD56" s="68">
        <f t="shared" si="162"/>
        <v>0</v>
      </c>
      <c r="AE56" s="68">
        <f t="shared" si="162"/>
        <v>70.833333333333329</v>
      </c>
      <c r="AF56" s="68">
        <f t="shared" si="162"/>
        <v>72.584999999999994</v>
      </c>
    </row>
    <row r="57" spans="1:33" ht="15.75" thickTop="1" x14ac:dyDescent="0.25">
      <c r="A57" s="20"/>
      <c r="B57" s="21"/>
      <c r="C57" s="22"/>
      <c r="D57" s="15"/>
      <c r="E57" s="15"/>
      <c r="F57" s="15"/>
      <c r="G57" s="15"/>
      <c r="H57" s="15"/>
      <c r="I57" s="15"/>
      <c r="J57" s="15"/>
      <c r="K57" s="15"/>
      <c r="L57" s="15"/>
      <c r="M57" s="24"/>
      <c r="O57" s="98">
        <f t="shared" si="77"/>
        <v>0</v>
      </c>
      <c r="P57" s="98">
        <f t="shared" si="78"/>
        <v>0</v>
      </c>
      <c r="Q57" s="98">
        <f t="shared" si="79"/>
        <v>0</v>
      </c>
      <c r="R57" s="98">
        <f t="shared" si="13"/>
        <v>0</v>
      </c>
      <c r="S57" s="98">
        <f t="shared" si="80"/>
        <v>0</v>
      </c>
      <c r="T57" s="20"/>
      <c r="U57" s="21"/>
      <c r="V57" s="22"/>
      <c r="W57" s="15"/>
      <c r="X57" s="15"/>
      <c r="Y57" s="15"/>
      <c r="Z57" s="15"/>
      <c r="AA57" s="15"/>
      <c r="AB57" s="15"/>
      <c r="AC57" s="15"/>
      <c r="AD57" s="15"/>
      <c r="AE57" s="15"/>
      <c r="AF57" s="24"/>
    </row>
    <row r="58" spans="1:33" ht="15.75" thickBot="1" x14ac:dyDescent="0.3">
      <c r="A58" s="42" t="s">
        <v>16</v>
      </c>
      <c r="B58" s="43">
        <f>+B41+B45+B56+B52</f>
        <v>7912.5</v>
      </c>
      <c r="C58" s="43">
        <f t="shared" ref="C58:M58" si="164">+C41+C45+C56+C52</f>
        <v>7066.02</v>
      </c>
      <c r="D58" s="43">
        <f t="shared" si="164"/>
        <v>1033.3699999999999</v>
      </c>
      <c r="E58" s="43">
        <f t="shared" si="164"/>
        <v>8945.869999999999</v>
      </c>
      <c r="F58" s="43">
        <f t="shared" si="164"/>
        <v>845.38471499999991</v>
      </c>
      <c r="G58" s="43">
        <f t="shared" si="164"/>
        <v>997.46450499999992</v>
      </c>
      <c r="H58" s="43">
        <f t="shared" si="164"/>
        <v>44.729349999999997</v>
      </c>
      <c r="I58" s="43">
        <f t="shared" ref="I58" si="165">+I41+I45+I56+I52</f>
        <v>44.729349999999997</v>
      </c>
      <c r="J58" s="43">
        <f t="shared" si="164"/>
        <v>745.48916666666673</v>
      </c>
      <c r="K58" s="43">
        <f t="shared" si="164"/>
        <v>531.91000000000008</v>
      </c>
      <c r="L58" s="43">
        <f t="shared" si="164"/>
        <v>460.41666666666663</v>
      </c>
      <c r="M58" s="43">
        <f t="shared" si="164"/>
        <v>372.74458333333337</v>
      </c>
      <c r="O58" s="98">
        <f t="shared" si="77"/>
        <v>-44.325833333333321</v>
      </c>
      <c r="P58" s="98">
        <f t="shared" si="78"/>
        <v>0</v>
      </c>
      <c r="Q58" s="98">
        <f t="shared" si="79"/>
        <v>76.26934499999993</v>
      </c>
      <c r="R58" s="98">
        <f t="shared" si="13"/>
        <v>-2.659550000000003</v>
      </c>
      <c r="S58" s="98">
        <f t="shared" si="80"/>
        <v>-2.659550000000003</v>
      </c>
      <c r="T58" s="42" t="s">
        <v>16</v>
      </c>
      <c r="U58" s="43">
        <f>+U41+U45+U56+U52</f>
        <v>7912.5</v>
      </c>
      <c r="V58" s="43">
        <f t="shared" ref="V58:AF58" si="166">+V41+V45+V56+V52</f>
        <v>7066.02</v>
      </c>
      <c r="W58" s="43">
        <f t="shared" si="166"/>
        <v>775.81999999999994</v>
      </c>
      <c r="X58" s="43">
        <f t="shared" si="166"/>
        <v>8688.32</v>
      </c>
      <c r="Y58" s="43">
        <f t="shared" si="166"/>
        <v>821.0462399999999</v>
      </c>
      <c r="Z58" s="43">
        <f t="shared" si="166"/>
        <v>921.19515999999999</v>
      </c>
      <c r="AA58" s="43">
        <f t="shared" si="166"/>
        <v>47.3889</v>
      </c>
      <c r="AB58" s="43">
        <f t="shared" ref="AB58" si="167">+AB41+AB45+AB56+AB52</f>
        <v>47.3889</v>
      </c>
      <c r="AC58" s="43">
        <f t="shared" si="166"/>
        <v>789.81500000000005</v>
      </c>
      <c r="AD58" s="43">
        <f t="shared" si="166"/>
        <v>531.91000000000008</v>
      </c>
      <c r="AE58" s="43">
        <f t="shared" si="166"/>
        <v>460.41666666666663</v>
      </c>
      <c r="AF58" s="43">
        <f t="shared" si="166"/>
        <v>394.90750000000003</v>
      </c>
    </row>
    <row r="59" spans="1:33" x14ac:dyDescent="0.25">
      <c r="Q59" s="98">
        <f t="shared" si="79"/>
        <v>0</v>
      </c>
      <c r="R59" s="98">
        <f t="shared" si="13"/>
        <v>0</v>
      </c>
      <c r="S59" s="98">
        <f t="shared" si="80"/>
        <v>0</v>
      </c>
    </row>
    <row r="61" spans="1:33" x14ac:dyDescent="0.25">
      <c r="A61" s="44"/>
    </row>
    <row r="62" spans="1:33" ht="21" x14ac:dyDescent="0.35">
      <c r="A62" s="44"/>
      <c r="B62" s="144" t="s">
        <v>39</v>
      </c>
    </row>
    <row r="63" spans="1:33" ht="18.75" x14ac:dyDescent="0.3">
      <c r="A63" s="145"/>
      <c r="B63" t="s">
        <v>40</v>
      </c>
    </row>
    <row r="64" spans="1:33" ht="18.75" x14ac:dyDescent="0.3">
      <c r="A64" s="145"/>
    </row>
    <row r="65" spans="1:6" ht="23.25" x14ac:dyDescent="0.35">
      <c r="A65" s="146" t="s">
        <v>60</v>
      </c>
      <c r="B65" t="s">
        <v>41</v>
      </c>
    </row>
    <row r="66" spans="1:6" ht="18.75" x14ac:dyDescent="0.3">
      <c r="A66" s="145"/>
    </row>
    <row r="67" spans="1:6" ht="18.75" x14ac:dyDescent="0.3">
      <c r="A67" s="145">
        <v>1</v>
      </c>
      <c r="B67" t="s">
        <v>42</v>
      </c>
    </row>
    <row r="68" spans="1:6" ht="18.75" x14ac:dyDescent="0.3">
      <c r="A68" s="145"/>
      <c r="B68" s="65">
        <f>(+B19+D19+K19)/12</f>
        <v>63.214166666666664</v>
      </c>
      <c r="D68" s="44" t="s">
        <v>49</v>
      </c>
    </row>
    <row r="69" spans="1:6" ht="18.75" x14ac:dyDescent="0.3">
      <c r="A69" s="145"/>
      <c r="B69" s="65"/>
    </row>
    <row r="70" spans="1:6" ht="18.75" x14ac:dyDescent="0.3">
      <c r="A70" s="145"/>
      <c r="B70" t="s">
        <v>43</v>
      </c>
    </row>
    <row r="71" spans="1:6" ht="18.75" x14ac:dyDescent="0.3">
      <c r="A71" s="145"/>
      <c r="B71" t="s">
        <v>44</v>
      </c>
    </row>
    <row r="72" spans="1:6" ht="18.75" x14ac:dyDescent="0.3">
      <c r="A72" s="145"/>
      <c r="B72" s="65">
        <f>(B19+D19)/12</f>
        <v>40.680833333333332</v>
      </c>
      <c r="D72" s="44" t="s">
        <v>48</v>
      </c>
    </row>
    <row r="73" spans="1:6" ht="27" customHeight="1" x14ac:dyDescent="0.3">
      <c r="A73" s="145"/>
      <c r="B73" s="65"/>
    </row>
    <row r="74" spans="1:6" ht="18.75" x14ac:dyDescent="0.3">
      <c r="A74" s="145">
        <v>2</v>
      </c>
      <c r="B74" t="s">
        <v>45</v>
      </c>
    </row>
    <row r="75" spans="1:6" ht="18.75" x14ac:dyDescent="0.3">
      <c r="A75" s="145"/>
      <c r="B75" s="65">
        <f>+V19+W19</f>
        <v>274.93</v>
      </c>
      <c r="C75" s="99">
        <v>0.1115</v>
      </c>
      <c r="D75" s="100">
        <f>(B75+C75)*11.15%</f>
        <v>30.66712725</v>
      </c>
      <c r="F75" s="44" t="s">
        <v>49</v>
      </c>
    </row>
    <row r="76" spans="1:6" ht="18.75" x14ac:dyDescent="0.3">
      <c r="A76" s="145"/>
    </row>
    <row r="77" spans="1:6" ht="18.75" x14ac:dyDescent="0.3">
      <c r="A77" s="145"/>
      <c r="B77" t="s">
        <v>46</v>
      </c>
    </row>
    <row r="78" spans="1:6" ht="18.75" x14ac:dyDescent="0.3">
      <c r="A78" s="145"/>
      <c r="B78" t="s">
        <v>47</v>
      </c>
    </row>
    <row r="79" spans="1:6" ht="18.75" x14ac:dyDescent="0.3">
      <c r="A79" s="145"/>
      <c r="B79" s="65">
        <f>(B19+D19)*11.15%</f>
        <v>54.430955000000004</v>
      </c>
      <c r="F79" s="44" t="s">
        <v>48</v>
      </c>
    </row>
    <row r="80" spans="1:6" ht="27" customHeight="1" x14ac:dyDescent="0.3">
      <c r="A80" s="145"/>
    </row>
    <row r="81" spans="1:6" ht="18.75" x14ac:dyDescent="0.3">
      <c r="A81" s="145">
        <v>3</v>
      </c>
      <c r="B81" t="s">
        <v>50</v>
      </c>
    </row>
    <row r="82" spans="1:6" ht="18.75" x14ac:dyDescent="0.3">
      <c r="A82" s="145"/>
      <c r="B82" s="65">
        <f>+V26+W26</f>
        <v>1371.82</v>
      </c>
      <c r="C82" s="99">
        <v>0.1115</v>
      </c>
      <c r="D82" s="100">
        <f>(B82+C82)*11.15%</f>
        <v>152.97036224999999</v>
      </c>
      <c r="F82" s="44" t="s">
        <v>49</v>
      </c>
    </row>
    <row r="83" spans="1:6" ht="18.75" x14ac:dyDescent="0.3">
      <c r="A83" s="145"/>
    </row>
    <row r="84" spans="1:6" ht="18.75" x14ac:dyDescent="0.3">
      <c r="A84" s="145"/>
      <c r="B84" t="s">
        <v>46</v>
      </c>
    </row>
    <row r="85" spans="1:6" ht="18.75" x14ac:dyDescent="0.3">
      <c r="A85" s="145"/>
      <c r="B85" t="s">
        <v>56</v>
      </c>
    </row>
    <row r="86" spans="1:6" ht="18.75" x14ac:dyDescent="0.3">
      <c r="A86" s="145"/>
      <c r="B86" s="65">
        <f>(B26+D26)*11.15%</f>
        <v>160.24110999999999</v>
      </c>
      <c r="F86" s="44" t="s">
        <v>48</v>
      </c>
    </row>
    <row r="87" spans="1:6" ht="18.75" x14ac:dyDescent="0.3">
      <c r="A87" s="145"/>
    </row>
    <row r="88" spans="1:6" ht="18.75" x14ac:dyDescent="0.3">
      <c r="A88" s="145">
        <v>4</v>
      </c>
      <c r="B88" t="s">
        <v>53</v>
      </c>
    </row>
    <row r="89" spans="1:6" ht="18.75" x14ac:dyDescent="0.3">
      <c r="A89" s="145"/>
      <c r="B89" s="65">
        <f>(+B19+D19+K19)/24</f>
        <v>31.607083333333332</v>
      </c>
      <c r="C89" s="99"/>
      <c r="D89" s="100"/>
      <c r="F89" s="44" t="s">
        <v>49</v>
      </c>
    </row>
    <row r="90" spans="1:6" ht="18.75" x14ac:dyDescent="0.3">
      <c r="A90" s="145"/>
    </row>
    <row r="91" spans="1:6" ht="18.75" x14ac:dyDescent="0.3">
      <c r="A91" s="145"/>
      <c r="B91" t="s">
        <v>46</v>
      </c>
    </row>
    <row r="92" spans="1:6" ht="18.75" x14ac:dyDescent="0.3">
      <c r="A92" s="145"/>
      <c r="B92" t="s">
        <v>54</v>
      </c>
    </row>
    <row r="93" spans="1:6" ht="18.75" x14ac:dyDescent="0.3">
      <c r="A93" s="145"/>
      <c r="B93" s="65">
        <f>(B19+D19)/24</f>
        <v>20.340416666666666</v>
      </c>
      <c r="F93" s="44" t="s">
        <v>48</v>
      </c>
    </row>
    <row r="94" spans="1:6" ht="18.75" x14ac:dyDescent="0.3">
      <c r="A94" s="145"/>
    </row>
    <row r="95" spans="1:6" ht="18.75" x14ac:dyDescent="0.3">
      <c r="A95" s="145"/>
      <c r="B95" t="s">
        <v>55</v>
      </c>
    </row>
    <row r="96" spans="1:6" ht="18.75" x14ac:dyDescent="0.3">
      <c r="A96" s="145"/>
    </row>
    <row r="97" spans="1:2" ht="23.25" x14ac:dyDescent="0.35">
      <c r="A97" s="146" t="s">
        <v>61</v>
      </c>
      <c r="B97" t="s">
        <v>57</v>
      </c>
    </row>
    <row r="98" spans="1:2" ht="18.75" x14ac:dyDescent="0.3">
      <c r="A98" s="145"/>
    </row>
    <row r="99" spans="1:2" ht="18.75" x14ac:dyDescent="0.3">
      <c r="A99" s="145"/>
      <c r="B99" t="s">
        <v>58</v>
      </c>
    </row>
    <row r="100" spans="1:2" ht="18.75" x14ac:dyDescent="0.3">
      <c r="A100" s="145"/>
    </row>
    <row r="101" spans="1:2" ht="18.75" x14ac:dyDescent="0.3">
      <c r="A101" s="145"/>
      <c r="B101" t="s">
        <v>62</v>
      </c>
    </row>
    <row r="102" spans="1:2" ht="18.75" x14ac:dyDescent="0.3">
      <c r="A102" s="145"/>
    </row>
    <row r="103" spans="1:2" ht="18.75" x14ac:dyDescent="0.3">
      <c r="A103" s="145"/>
      <c r="B103" t="s">
        <v>59</v>
      </c>
    </row>
    <row r="104" spans="1:2" ht="18.75" x14ac:dyDescent="0.3">
      <c r="A104" s="145"/>
      <c r="B104" t="s">
        <v>63</v>
      </c>
    </row>
    <row r="105" spans="1:2" ht="18.75" x14ac:dyDescent="0.3">
      <c r="A105" s="145"/>
    </row>
    <row r="106" spans="1:2" ht="18.75" x14ac:dyDescent="0.3">
      <c r="A106" s="145"/>
      <c r="B106" t="s">
        <v>64</v>
      </c>
    </row>
    <row r="107" spans="1:2" ht="18.75" x14ac:dyDescent="0.3">
      <c r="A107" s="145"/>
    </row>
    <row r="108" spans="1:2" ht="18.75" x14ac:dyDescent="0.3">
      <c r="A108" s="145"/>
      <c r="B108" t="s">
        <v>65</v>
      </c>
    </row>
    <row r="109" spans="1:2" ht="18.75" x14ac:dyDescent="0.3">
      <c r="A109" s="145"/>
    </row>
    <row r="110" spans="1:2" ht="18.75" x14ac:dyDescent="0.3">
      <c r="A110" s="145"/>
      <c r="B110" t="s">
        <v>66</v>
      </c>
    </row>
    <row r="111" spans="1:2" ht="18.75" x14ac:dyDescent="0.3">
      <c r="A111" s="145"/>
    </row>
    <row r="112" spans="1:2" ht="18.75" x14ac:dyDescent="0.3">
      <c r="A112" s="145"/>
    </row>
    <row r="113" spans="1:2" ht="18.75" x14ac:dyDescent="0.3">
      <c r="A113" s="145"/>
      <c r="B113" t="s">
        <v>67</v>
      </c>
    </row>
    <row r="114" spans="1:2" ht="18.75" x14ac:dyDescent="0.3">
      <c r="A114" s="145"/>
    </row>
    <row r="115" spans="1:2" ht="18.75" x14ac:dyDescent="0.3">
      <c r="A115" s="145"/>
    </row>
    <row r="116" spans="1:2" ht="18.75" x14ac:dyDescent="0.3">
      <c r="A116" s="145"/>
    </row>
    <row r="117" spans="1:2" ht="18.75" x14ac:dyDescent="0.3">
      <c r="A117" s="145"/>
    </row>
    <row r="118" spans="1:2" ht="18.75" x14ac:dyDescent="0.3">
      <c r="A118" s="145"/>
    </row>
    <row r="119" spans="1:2" ht="18.75" x14ac:dyDescent="0.3">
      <c r="A119" s="145"/>
    </row>
    <row r="120" spans="1:2" ht="18.75" x14ac:dyDescent="0.3">
      <c r="A120" s="145"/>
    </row>
    <row r="121" spans="1:2" ht="18.75" x14ac:dyDescent="0.3">
      <c r="A121" s="145"/>
    </row>
    <row r="122" spans="1:2" ht="18.75" x14ac:dyDescent="0.3">
      <c r="A122" s="145"/>
    </row>
    <row r="123" spans="1:2" ht="18.75" x14ac:dyDescent="0.3">
      <c r="A123" s="145"/>
    </row>
    <row r="124" spans="1:2" ht="18.75" x14ac:dyDescent="0.3">
      <c r="A124" s="145"/>
    </row>
    <row r="125" spans="1:2" ht="18.75" x14ac:dyDescent="0.3">
      <c r="A125" s="145"/>
    </row>
    <row r="126" spans="1:2" ht="18.75" x14ac:dyDescent="0.3">
      <c r="A126" s="145"/>
    </row>
    <row r="127" spans="1:2" ht="18.75" x14ac:dyDescent="0.3">
      <c r="A127" s="145"/>
    </row>
    <row r="128" spans="1:2" ht="18.75" x14ac:dyDescent="0.3">
      <c r="A128" s="145"/>
    </row>
    <row r="129" spans="1:1" ht="18.75" x14ac:dyDescent="0.3">
      <c r="A129" s="145"/>
    </row>
    <row r="130" spans="1:1" ht="18.75" x14ac:dyDescent="0.3">
      <c r="A130" s="145"/>
    </row>
    <row r="131" spans="1:1" ht="18.75" x14ac:dyDescent="0.3">
      <c r="A131" s="145"/>
    </row>
    <row r="132" spans="1:1" ht="18.75" x14ac:dyDescent="0.3">
      <c r="A132" s="145"/>
    </row>
    <row r="133" spans="1:1" ht="18.75" x14ac:dyDescent="0.3">
      <c r="A133" s="145"/>
    </row>
    <row r="134" spans="1:1" ht="18.75" x14ac:dyDescent="0.3">
      <c r="A134" s="145"/>
    </row>
    <row r="135" spans="1:1" ht="18.75" x14ac:dyDescent="0.3">
      <c r="A135" s="145"/>
    </row>
    <row r="136" spans="1:1" ht="18.75" x14ac:dyDescent="0.3">
      <c r="A136" s="145"/>
    </row>
    <row r="137" spans="1:1" ht="18.75" x14ac:dyDescent="0.3">
      <c r="A137" s="145"/>
    </row>
    <row r="138" spans="1:1" ht="18.75" x14ac:dyDescent="0.3">
      <c r="A138" s="145"/>
    </row>
    <row r="139" spans="1:1" ht="18.75" x14ac:dyDescent="0.3">
      <c r="A139" s="145"/>
    </row>
    <row r="140" spans="1:1" ht="18.75" x14ac:dyDescent="0.3">
      <c r="A140" s="145"/>
    </row>
    <row r="141" spans="1:1" ht="18.75" x14ac:dyDescent="0.3">
      <c r="A141" s="145"/>
    </row>
    <row r="142" spans="1:1" ht="18.75" x14ac:dyDescent="0.3">
      <c r="A142" s="145"/>
    </row>
    <row r="143" spans="1:1" ht="18.75" x14ac:dyDescent="0.3">
      <c r="A143" s="145"/>
    </row>
    <row r="144" spans="1:1" ht="18.75" x14ac:dyDescent="0.3">
      <c r="A144" s="145"/>
    </row>
    <row r="145" spans="1:1" ht="18.75" x14ac:dyDescent="0.3">
      <c r="A145" s="145"/>
    </row>
    <row r="146" spans="1:1" ht="18.75" x14ac:dyDescent="0.3">
      <c r="A146" s="145"/>
    </row>
    <row r="147" spans="1:1" ht="18.75" x14ac:dyDescent="0.3">
      <c r="A147" s="145"/>
    </row>
    <row r="148" spans="1:1" ht="18.75" x14ac:dyDescent="0.3">
      <c r="A148" s="145"/>
    </row>
    <row r="149" spans="1:1" ht="18.75" x14ac:dyDescent="0.3">
      <c r="A149" s="145"/>
    </row>
    <row r="150" spans="1:1" ht="18.75" x14ac:dyDescent="0.3">
      <c r="A150" s="145"/>
    </row>
    <row r="151" spans="1:1" ht="18.75" x14ac:dyDescent="0.3">
      <c r="A151" s="145"/>
    </row>
    <row r="152" spans="1:1" ht="18.75" x14ac:dyDescent="0.3">
      <c r="A152" s="145"/>
    </row>
    <row r="153" spans="1:1" ht="18.75" x14ac:dyDescent="0.3">
      <c r="A153" s="145"/>
    </row>
    <row r="154" spans="1:1" ht="18.75" x14ac:dyDescent="0.3">
      <c r="A154" s="145"/>
    </row>
    <row r="155" spans="1:1" ht="18.75" x14ac:dyDescent="0.3">
      <c r="A155" s="145"/>
    </row>
    <row r="156" spans="1:1" ht="18.75" x14ac:dyDescent="0.3">
      <c r="A156" s="145"/>
    </row>
    <row r="157" spans="1:1" ht="18.75" x14ac:dyDescent="0.3">
      <c r="A157" s="145"/>
    </row>
    <row r="158" spans="1:1" ht="18.75" x14ac:dyDescent="0.3">
      <c r="A158" s="145"/>
    </row>
    <row r="159" spans="1:1" ht="18.75" x14ac:dyDescent="0.3">
      <c r="A159" s="145"/>
    </row>
    <row r="160" spans="1:1" ht="18.75" x14ac:dyDescent="0.3">
      <c r="A160" s="145"/>
    </row>
    <row r="161" spans="1:1" ht="18.75" x14ac:dyDescent="0.3">
      <c r="A161" s="145"/>
    </row>
    <row r="162" spans="1:1" ht="18.75" x14ac:dyDescent="0.3">
      <c r="A162" s="145"/>
    </row>
    <row r="163" spans="1:1" ht="18.75" x14ac:dyDescent="0.3">
      <c r="A163" s="145"/>
    </row>
    <row r="164" spans="1:1" ht="18.75" x14ac:dyDescent="0.3">
      <c r="A164" s="145"/>
    </row>
    <row r="165" spans="1:1" ht="18.75" x14ac:dyDescent="0.3">
      <c r="A165" s="145"/>
    </row>
    <row r="166" spans="1:1" ht="18.75" x14ac:dyDescent="0.3">
      <c r="A166" s="145"/>
    </row>
    <row r="167" spans="1:1" ht="18.75" x14ac:dyDescent="0.3">
      <c r="A167" s="145"/>
    </row>
    <row r="168" spans="1:1" ht="18.75" x14ac:dyDescent="0.3">
      <c r="A168" s="145"/>
    </row>
    <row r="169" spans="1:1" ht="18.75" x14ac:dyDescent="0.3">
      <c r="A169" s="145"/>
    </row>
    <row r="170" spans="1:1" ht="18.75" x14ac:dyDescent="0.3">
      <c r="A170" s="145"/>
    </row>
    <row r="171" spans="1:1" ht="18.75" x14ac:dyDescent="0.3">
      <c r="A171" s="145"/>
    </row>
    <row r="172" spans="1:1" ht="18.75" x14ac:dyDescent="0.3">
      <c r="A172" s="145"/>
    </row>
    <row r="173" spans="1:1" ht="18.75" x14ac:dyDescent="0.3">
      <c r="A173" s="145"/>
    </row>
    <row r="174" spans="1:1" ht="18.75" x14ac:dyDescent="0.3">
      <c r="A174" s="145"/>
    </row>
    <row r="175" spans="1:1" ht="18.75" x14ac:dyDescent="0.3">
      <c r="A175" s="145"/>
    </row>
    <row r="176" spans="1:1" ht="18.75" x14ac:dyDescent="0.3">
      <c r="A176" s="145"/>
    </row>
    <row r="177" spans="1:1" ht="18.75" x14ac:dyDescent="0.3">
      <c r="A177" s="145"/>
    </row>
    <row r="178" spans="1:1" ht="18.75" x14ac:dyDescent="0.3">
      <c r="A178" s="145"/>
    </row>
    <row r="179" spans="1:1" ht="18.75" x14ac:dyDescent="0.3">
      <c r="A179" s="145"/>
    </row>
    <row r="180" spans="1:1" ht="18.75" x14ac:dyDescent="0.3">
      <c r="A180" s="145"/>
    </row>
    <row r="181" spans="1:1" ht="18.75" x14ac:dyDescent="0.3">
      <c r="A181" s="145"/>
    </row>
    <row r="182" spans="1:1" ht="18.75" x14ac:dyDescent="0.3">
      <c r="A182" s="145"/>
    </row>
    <row r="183" spans="1:1" ht="18.75" x14ac:dyDescent="0.3">
      <c r="A183" s="145"/>
    </row>
    <row r="184" spans="1:1" ht="18.75" x14ac:dyDescent="0.3">
      <c r="A184" s="145"/>
    </row>
    <row r="185" spans="1:1" ht="18.75" x14ac:dyDescent="0.3">
      <c r="A185" s="145"/>
    </row>
    <row r="186" spans="1:1" ht="18.75" x14ac:dyDescent="0.3">
      <c r="A186" s="145"/>
    </row>
    <row r="187" spans="1:1" ht="18.75" x14ac:dyDescent="0.3">
      <c r="A187" s="145"/>
    </row>
    <row r="188" spans="1:1" ht="18.75" x14ac:dyDescent="0.3">
      <c r="A188" s="145"/>
    </row>
    <row r="189" spans="1:1" ht="18.75" x14ac:dyDescent="0.3">
      <c r="A189" s="145"/>
    </row>
    <row r="190" spans="1:1" ht="18.75" x14ac:dyDescent="0.3">
      <c r="A190" s="145"/>
    </row>
    <row r="191" spans="1:1" ht="18.75" x14ac:dyDescent="0.3">
      <c r="A191" s="145"/>
    </row>
    <row r="192" spans="1:1" ht="18.75" x14ac:dyDescent="0.3">
      <c r="A192" s="145"/>
    </row>
    <row r="193" spans="1:1" ht="18.75" x14ac:dyDescent="0.3">
      <c r="A193" s="145"/>
    </row>
    <row r="194" spans="1:1" ht="18.75" x14ac:dyDescent="0.3">
      <c r="A194" s="145"/>
    </row>
    <row r="195" spans="1:1" ht="18.75" x14ac:dyDescent="0.3">
      <c r="A195" s="145"/>
    </row>
    <row r="196" spans="1:1" ht="18.75" x14ac:dyDescent="0.3">
      <c r="A196" s="145"/>
    </row>
    <row r="197" spans="1:1" ht="18.75" x14ac:dyDescent="0.3">
      <c r="A197" s="145"/>
    </row>
    <row r="198" spans="1:1" ht="18.75" x14ac:dyDescent="0.3">
      <c r="A198" s="145"/>
    </row>
    <row r="199" spans="1:1" ht="18.75" x14ac:dyDescent="0.3">
      <c r="A199" s="145"/>
    </row>
    <row r="200" spans="1:1" ht="18.75" x14ac:dyDescent="0.3">
      <c r="A200" s="145"/>
    </row>
    <row r="201" spans="1:1" ht="18.75" x14ac:dyDescent="0.3">
      <c r="A201" s="145"/>
    </row>
    <row r="202" spans="1:1" ht="18.75" x14ac:dyDescent="0.3">
      <c r="A202" s="145"/>
    </row>
    <row r="203" spans="1:1" ht="18.75" x14ac:dyDescent="0.3">
      <c r="A203" s="145"/>
    </row>
    <row r="204" spans="1:1" ht="18.75" x14ac:dyDescent="0.3">
      <c r="A204" s="145"/>
    </row>
    <row r="205" spans="1:1" ht="18.75" x14ac:dyDescent="0.3">
      <c r="A205" s="145"/>
    </row>
    <row r="206" spans="1:1" ht="18.75" x14ac:dyDescent="0.3">
      <c r="A206" s="145"/>
    </row>
    <row r="207" spans="1:1" ht="18.75" x14ac:dyDescent="0.3">
      <c r="A207" s="145"/>
    </row>
    <row r="208" spans="1:1" ht="18.75" x14ac:dyDescent="0.3">
      <c r="A208" s="145"/>
    </row>
    <row r="209" spans="1:1" ht="18.75" x14ac:dyDescent="0.3">
      <c r="A209" s="145"/>
    </row>
    <row r="210" spans="1:1" ht="18.75" x14ac:dyDescent="0.3">
      <c r="A210" s="145"/>
    </row>
    <row r="211" spans="1:1" ht="18.75" x14ac:dyDescent="0.3">
      <c r="A211" s="145"/>
    </row>
    <row r="212" spans="1:1" ht="18.75" x14ac:dyDescent="0.3">
      <c r="A212" s="145"/>
    </row>
    <row r="213" spans="1:1" ht="18.75" x14ac:dyDescent="0.3">
      <c r="A213" s="145"/>
    </row>
    <row r="214" spans="1:1" ht="18.75" x14ac:dyDescent="0.3">
      <c r="A214" s="145"/>
    </row>
    <row r="215" spans="1:1" ht="18.75" x14ac:dyDescent="0.3">
      <c r="A215" s="145"/>
    </row>
    <row r="216" spans="1:1" ht="18.75" x14ac:dyDescent="0.3">
      <c r="A216" s="145"/>
    </row>
    <row r="217" spans="1:1" ht="18.75" x14ac:dyDescent="0.3">
      <c r="A217" s="145"/>
    </row>
    <row r="218" spans="1:1" ht="18.75" x14ac:dyDescent="0.3">
      <c r="A218" s="145"/>
    </row>
    <row r="219" spans="1:1" ht="18.75" x14ac:dyDescent="0.3">
      <c r="A219" s="145"/>
    </row>
    <row r="220" spans="1:1" ht="18.75" x14ac:dyDescent="0.3">
      <c r="A220" s="145"/>
    </row>
    <row r="221" spans="1:1" ht="18.75" x14ac:dyDescent="0.3">
      <c r="A221" s="145"/>
    </row>
    <row r="222" spans="1:1" ht="18.75" x14ac:dyDescent="0.3">
      <c r="A222" s="145"/>
    </row>
    <row r="223" spans="1:1" ht="18.75" x14ac:dyDescent="0.3">
      <c r="A223" s="145"/>
    </row>
    <row r="224" spans="1:1" ht="18.75" x14ac:dyDescent="0.3">
      <c r="A224" s="145"/>
    </row>
    <row r="225" spans="1:1" ht="18.75" x14ac:dyDescent="0.3">
      <c r="A225" s="145"/>
    </row>
    <row r="226" spans="1:1" ht="18.75" x14ac:dyDescent="0.3">
      <c r="A226" s="145"/>
    </row>
    <row r="227" spans="1:1" ht="18.75" x14ac:dyDescent="0.3">
      <c r="A227" s="145"/>
    </row>
    <row r="228" spans="1:1" ht="18.75" x14ac:dyDescent="0.3">
      <c r="A228" s="145"/>
    </row>
    <row r="229" spans="1:1" ht="18.75" x14ac:dyDescent="0.3">
      <c r="A229" s="145"/>
    </row>
    <row r="230" spans="1:1" ht="18.75" x14ac:dyDescent="0.3">
      <c r="A230" s="145"/>
    </row>
    <row r="231" spans="1:1" ht="18.75" x14ac:dyDescent="0.3">
      <c r="A231" s="145"/>
    </row>
    <row r="232" spans="1:1" ht="18.75" x14ac:dyDescent="0.3">
      <c r="A232" s="145"/>
    </row>
    <row r="233" spans="1:1" ht="18.75" x14ac:dyDescent="0.3">
      <c r="A233" s="145"/>
    </row>
    <row r="234" spans="1:1" ht="18.75" x14ac:dyDescent="0.3">
      <c r="A234" s="145"/>
    </row>
    <row r="235" spans="1:1" ht="18.75" x14ac:dyDescent="0.3">
      <c r="A235" s="145"/>
    </row>
    <row r="236" spans="1:1" ht="18.75" x14ac:dyDescent="0.3">
      <c r="A236" s="145"/>
    </row>
    <row r="237" spans="1:1" ht="18.75" x14ac:dyDescent="0.3">
      <c r="A237" s="145"/>
    </row>
    <row r="238" spans="1:1" ht="18.75" x14ac:dyDescent="0.3">
      <c r="A238" s="145"/>
    </row>
    <row r="239" spans="1:1" ht="18.75" x14ac:dyDescent="0.3">
      <c r="A239" s="145"/>
    </row>
    <row r="240" spans="1:1" ht="18.75" x14ac:dyDescent="0.3">
      <c r="A240" s="145"/>
    </row>
    <row r="241" spans="1:1" ht="18.75" x14ac:dyDescent="0.3">
      <c r="A241" s="145"/>
    </row>
    <row r="242" spans="1:1" ht="18.75" x14ac:dyDescent="0.3">
      <c r="A242" s="145"/>
    </row>
    <row r="243" spans="1:1" ht="18.75" x14ac:dyDescent="0.3">
      <c r="A243" s="145"/>
    </row>
    <row r="244" spans="1:1" ht="18.75" x14ac:dyDescent="0.3">
      <c r="A244" s="145"/>
    </row>
    <row r="245" spans="1:1" ht="18.75" x14ac:dyDescent="0.3">
      <c r="A245" s="145"/>
    </row>
    <row r="246" spans="1:1" ht="18.75" x14ac:dyDescent="0.3">
      <c r="A246" s="145"/>
    </row>
    <row r="247" spans="1:1" ht="18.75" x14ac:dyDescent="0.3">
      <c r="A247" s="145"/>
    </row>
    <row r="248" spans="1:1" ht="18.75" x14ac:dyDescent="0.3">
      <c r="A248" s="145"/>
    </row>
  </sheetData>
  <mergeCells count="21">
    <mergeCell ref="O1:S1"/>
    <mergeCell ref="A17:A22"/>
    <mergeCell ref="A34:A39"/>
    <mergeCell ref="A40:A41"/>
    <mergeCell ref="A43:A45"/>
    <mergeCell ref="A47:A52"/>
    <mergeCell ref="A4:A9"/>
    <mergeCell ref="A10:A11"/>
    <mergeCell ref="A13:A15"/>
    <mergeCell ref="A25:A26"/>
    <mergeCell ref="A55:A56"/>
    <mergeCell ref="T4:T9"/>
    <mergeCell ref="T10:T11"/>
    <mergeCell ref="T13:T15"/>
    <mergeCell ref="T17:T22"/>
    <mergeCell ref="T25:T26"/>
    <mergeCell ref="T34:T39"/>
    <mergeCell ref="T40:T41"/>
    <mergeCell ref="T43:T45"/>
    <mergeCell ref="T47:T52"/>
    <mergeCell ref="T55:T56"/>
  </mergeCells>
  <pageMargins left="0.70866141732283472" right="0.70866141732283472" top="0.74803149606299213" bottom="0.74803149606299213" header="0.31496062992125984" footer="0.31496062992125984"/>
  <pageSetup paperSize="9"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C5EF1-0ED0-4B5C-9E42-2712408D1CA8}">
  <dimension ref="A2:AG32"/>
  <sheetViews>
    <sheetView topLeftCell="A16" workbookViewId="0">
      <selection activeCell="T3" sqref="T3"/>
    </sheetView>
  </sheetViews>
  <sheetFormatPr baseColWidth="10" defaultRowHeight="15" x14ac:dyDescent="0.25"/>
  <cols>
    <col min="14" max="14" width="4.140625" customWidth="1"/>
  </cols>
  <sheetData>
    <row r="2" spans="1:33" x14ac:dyDescent="0.25">
      <c r="A2" t="s">
        <v>51</v>
      </c>
      <c r="T2" t="s">
        <v>52</v>
      </c>
    </row>
    <row r="3" spans="1:33" s="102" customFormat="1" ht="15.75" thickBot="1" x14ac:dyDescent="0.3">
      <c r="A3" s="102" t="s">
        <v>20</v>
      </c>
      <c r="R3" s="103">
        <f t="shared" ref="R3:S32" si="0">+H3-AA3</f>
        <v>0</v>
      </c>
      <c r="T3" s="102" t="s">
        <v>20</v>
      </c>
    </row>
    <row r="4" spans="1:33" s="102" customFormat="1" ht="45.75" thickBot="1" x14ac:dyDescent="0.3">
      <c r="A4" s="104" t="s">
        <v>0</v>
      </c>
      <c r="B4" s="105" t="s">
        <v>1</v>
      </c>
      <c r="C4" s="106" t="s">
        <v>2</v>
      </c>
      <c r="D4" s="107" t="s">
        <v>3</v>
      </c>
      <c r="E4" s="107" t="s">
        <v>4</v>
      </c>
      <c r="F4" s="107" t="s">
        <v>6</v>
      </c>
      <c r="G4" s="107" t="s">
        <v>5</v>
      </c>
      <c r="H4" s="107" t="s">
        <v>7</v>
      </c>
      <c r="I4" s="107" t="s">
        <v>7</v>
      </c>
      <c r="J4" s="107" t="s">
        <v>8</v>
      </c>
      <c r="K4" s="107" t="s">
        <v>10</v>
      </c>
      <c r="L4" s="107" t="s">
        <v>9</v>
      </c>
      <c r="M4" s="108" t="s">
        <v>10</v>
      </c>
      <c r="O4" s="46" t="s">
        <v>8</v>
      </c>
      <c r="P4" s="46" t="s">
        <v>9</v>
      </c>
      <c r="Q4" s="46" t="s">
        <v>5</v>
      </c>
      <c r="R4" s="46" t="s">
        <v>32</v>
      </c>
      <c r="S4" s="46" t="s">
        <v>37</v>
      </c>
      <c r="T4" s="104" t="s">
        <v>0</v>
      </c>
      <c r="U4" s="105" t="s">
        <v>1</v>
      </c>
      <c r="V4" s="106" t="s">
        <v>2</v>
      </c>
      <c r="W4" s="107" t="s">
        <v>3</v>
      </c>
      <c r="X4" s="107" t="s">
        <v>4</v>
      </c>
      <c r="Y4" s="107" t="s">
        <v>6</v>
      </c>
      <c r="Z4" s="107" t="s">
        <v>5</v>
      </c>
      <c r="AA4" s="107" t="s">
        <v>7</v>
      </c>
      <c r="AB4" s="107" t="s">
        <v>7</v>
      </c>
      <c r="AC4" s="107" t="s">
        <v>8</v>
      </c>
      <c r="AD4" s="107" t="s">
        <v>10</v>
      </c>
      <c r="AE4" s="107" t="s">
        <v>9</v>
      </c>
      <c r="AF4" s="108" t="s">
        <v>10</v>
      </c>
    </row>
    <row r="5" spans="1:33" s="102" customFormat="1" x14ac:dyDescent="0.25">
      <c r="A5" s="109" t="s">
        <v>11</v>
      </c>
      <c r="B5" s="110">
        <v>500</v>
      </c>
      <c r="C5" s="111">
        <v>500</v>
      </c>
      <c r="D5" s="111"/>
      <c r="E5" s="111">
        <f>+B5+D5</f>
        <v>500</v>
      </c>
      <c r="F5" s="111">
        <f>+E5*9.45%</f>
        <v>47.249999999999993</v>
      </c>
      <c r="G5" s="111">
        <f>+E5*11.15%</f>
        <v>55.75</v>
      </c>
      <c r="H5" s="111">
        <f>+E5*0.5%</f>
        <v>2.5</v>
      </c>
      <c r="I5" s="111">
        <f t="shared" ref="I5:I10" si="1">+E5*0.5%</f>
        <v>2.5</v>
      </c>
      <c r="J5" s="111">
        <f>(+B5+D5)/12</f>
        <v>41.666666666666664</v>
      </c>
      <c r="K5" s="111"/>
      <c r="L5" s="111">
        <f>425/12</f>
        <v>35.416666666666664</v>
      </c>
      <c r="M5" s="112">
        <f>(+B5+D5)/24</f>
        <v>20.833333333333332</v>
      </c>
      <c r="O5" s="103">
        <f t="shared" ref="O5:O32" si="2">+J5-AC5</f>
        <v>0</v>
      </c>
      <c r="P5" s="103">
        <f t="shared" ref="P5:P32" si="3">+L5-AE5</f>
        <v>0</v>
      </c>
      <c r="Q5" s="103">
        <f t="shared" ref="Q5:Q32" si="4">+G5-Z5</f>
        <v>0</v>
      </c>
      <c r="R5" s="103">
        <f t="shared" si="0"/>
        <v>0</v>
      </c>
      <c r="S5" s="103">
        <f t="shared" si="0"/>
        <v>0</v>
      </c>
      <c r="T5" s="109" t="s">
        <v>11</v>
      </c>
      <c r="U5" s="110">
        <v>500</v>
      </c>
      <c r="V5" s="111">
        <v>500</v>
      </c>
      <c r="W5" s="111"/>
      <c r="X5" s="111">
        <f>+U5+W5</f>
        <v>500</v>
      </c>
      <c r="Y5" s="111">
        <f>+X5*9.45%</f>
        <v>47.249999999999993</v>
      </c>
      <c r="Z5" s="113">
        <f>+X5*11.15%</f>
        <v>55.75</v>
      </c>
      <c r="AA5" s="111">
        <f>+X5*0.5%</f>
        <v>2.5</v>
      </c>
      <c r="AB5" s="111">
        <f>+X5*0.5%</f>
        <v>2.5</v>
      </c>
      <c r="AC5" s="111">
        <f>(+U5+W5)/12</f>
        <v>41.666666666666664</v>
      </c>
      <c r="AD5" s="111"/>
      <c r="AE5" s="111">
        <f>425/12</f>
        <v>35.416666666666664</v>
      </c>
      <c r="AF5" s="112">
        <f>(+U5+W5)/24</f>
        <v>20.833333333333332</v>
      </c>
    </row>
    <row r="6" spans="1:33" s="102" customFormat="1" ht="15" customHeight="1" x14ac:dyDescent="0.25">
      <c r="A6" s="114"/>
      <c r="B6" s="111">
        <v>366.67</v>
      </c>
      <c r="C6" s="111">
        <v>366.67</v>
      </c>
      <c r="D6" s="111"/>
      <c r="E6" s="111">
        <f>+B6+D6</f>
        <v>366.67</v>
      </c>
      <c r="F6" s="111">
        <f>+E6*9.45%</f>
        <v>34.650314999999999</v>
      </c>
      <c r="G6" s="111">
        <f>+E6*11.15%</f>
        <v>40.883704999999999</v>
      </c>
      <c r="H6" s="111">
        <f>+E6*0.5%</f>
        <v>1.83335</v>
      </c>
      <c r="I6" s="111">
        <f t="shared" si="1"/>
        <v>1.83335</v>
      </c>
      <c r="J6" s="111">
        <f>(+B6+D6)/12</f>
        <v>30.555833333333336</v>
      </c>
      <c r="K6" s="111"/>
      <c r="L6" s="111">
        <f>425/12/30*22</f>
        <v>25.972222222222221</v>
      </c>
      <c r="M6" s="112">
        <f>(+B6+D6)/24</f>
        <v>15.277916666666668</v>
      </c>
      <c r="O6" s="103">
        <f t="shared" si="2"/>
        <v>0</v>
      </c>
      <c r="P6" s="103">
        <f t="shared" si="3"/>
        <v>0</v>
      </c>
      <c r="Q6" s="103">
        <f t="shared" si="4"/>
        <v>0</v>
      </c>
      <c r="R6" s="103">
        <f t="shared" si="0"/>
        <v>0</v>
      </c>
      <c r="S6" s="103">
        <f t="shared" si="0"/>
        <v>0</v>
      </c>
      <c r="T6" s="114"/>
      <c r="U6" s="111">
        <v>366.67</v>
      </c>
      <c r="V6" s="111">
        <v>366.67</v>
      </c>
      <c r="W6" s="111"/>
      <c r="X6" s="111">
        <f>+U6+W6</f>
        <v>366.67</v>
      </c>
      <c r="Y6" s="111">
        <f>+X6*9.45%</f>
        <v>34.650314999999999</v>
      </c>
      <c r="Z6" s="111">
        <f>+X6*11.15%</f>
        <v>40.883704999999999</v>
      </c>
      <c r="AA6" s="111">
        <f>+X6*0.5%</f>
        <v>1.83335</v>
      </c>
      <c r="AB6" s="111">
        <f t="shared" ref="AB6:AB10" si="5">+X6*0.5%</f>
        <v>1.83335</v>
      </c>
      <c r="AC6" s="111">
        <f>(+U6+W6)/12</f>
        <v>30.555833333333336</v>
      </c>
      <c r="AD6" s="111"/>
      <c r="AE6" s="111">
        <f>35.4166666666667/30*22</f>
        <v>25.972222222222221</v>
      </c>
      <c r="AF6" s="112">
        <f>(+U6+W6)/24</f>
        <v>15.277916666666668</v>
      </c>
    </row>
    <row r="7" spans="1:33" s="102" customFormat="1" x14ac:dyDescent="0.25">
      <c r="A7" s="114"/>
      <c r="B7" s="111">
        <v>1000</v>
      </c>
      <c r="C7" s="111">
        <v>1000</v>
      </c>
      <c r="D7" s="111"/>
      <c r="E7" s="111">
        <f t="shared" ref="E7:E11" si="6">+B7+D7</f>
        <v>1000</v>
      </c>
      <c r="F7" s="111">
        <f t="shared" ref="F7:F11" si="7">+E7*9.45%</f>
        <v>94.499999999999986</v>
      </c>
      <c r="G7" s="111">
        <f>+E7*11.15%</f>
        <v>111.5</v>
      </c>
      <c r="H7" s="111">
        <f t="shared" ref="H7:I11" si="8">+E7*0.5%</f>
        <v>5</v>
      </c>
      <c r="I7" s="111">
        <f t="shared" si="1"/>
        <v>5</v>
      </c>
      <c r="J7" s="111">
        <f t="shared" ref="J7:J11" si="9">(+B7+D7)/12</f>
        <v>83.333333333333329</v>
      </c>
      <c r="K7" s="111"/>
      <c r="L7" s="111">
        <f t="shared" ref="L7:L28" si="10">425/12</f>
        <v>35.416666666666664</v>
      </c>
      <c r="M7" s="112">
        <f t="shared" ref="M7:M11" si="11">(+B7+D7)/24</f>
        <v>41.666666666666664</v>
      </c>
      <c r="O7" s="103">
        <f t="shared" si="2"/>
        <v>0</v>
      </c>
      <c r="P7" s="103">
        <f t="shared" si="3"/>
        <v>0</v>
      </c>
      <c r="Q7" s="103">
        <f t="shared" si="4"/>
        <v>0</v>
      </c>
      <c r="R7" s="103">
        <f t="shared" si="0"/>
        <v>0</v>
      </c>
      <c r="S7" s="103">
        <f t="shared" si="0"/>
        <v>0</v>
      </c>
      <c r="T7" s="114"/>
      <c r="U7" s="111">
        <v>1000</v>
      </c>
      <c r="V7" s="111">
        <v>1000</v>
      </c>
      <c r="W7" s="111"/>
      <c r="X7" s="111">
        <f t="shared" ref="X7:X11" si="12">+U7+W7</f>
        <v>1000</v>
      </c>
      <c r="Y7" s="111">
        <f t="shared" ref="Y7:Y11" si="13">+X7*9.45%</f>
        <v>94.499999999999986</v>
      </c>
      <c r="Z7" s="111">
        <f>+X7*11.15%</f>
        <v>111.5</v>
      </c>
      <c r="AA7" s="111">
        <f t="shared" ref="AA7:AB11" si="14">+X7*0.5%</f>
        <v>5</v>
      </c>
      <c r="AB7" s="111">
        <f t="shared" si="5"/>
        <v>5</v>
      </c>
      <c r="AC7" s="111">
        <f t="shared" ref="AC7:AC11" si="15">(+U7+W7)/12</f>
        <v>83.333333333333329</v>
      </c>
      <c r="AD7" s="111"/>
      <c r="AE7" s="111">
        <f t="shared" ref="AE7:AE28" si="16">425/12</f>
        <v>35.416666666666664</v>
      </c>
      <c r="AF7" s="112">
        <f t="shared" ref="AF7:AF11" si="17">(+U7+W7)/24</f>
        <v>41.666666666666664</v>
      </c>
    </row>
    <row r="8" spans="1:33" s="102" customFormat="1" x14ac:dyDescent="0.25">
      <c r="A8" s="114"/>
      <c r="B8" s="111">
        <v>1000</v>
      </c>
      <c r="C8" s="111">
        <v>1000</v>
      </c>
      <c r="D8" s="111">
        <v>0</v>
      </c>
      <c r="E8" s="111">
        <f t="shared" si="6"/>
        <v>1000</v>
      </c>
      <c r="F8" s="111">
        <f t="shared" si="7"/>
        <v>94.499999999999986</v>
      </c>
      <c r="G8" s="111">
        <f>+E8*11.15%</f>
        <v>111.5</v>
      </c>
      <c r="H8" s="111">
        <f t="shared" si="8"/>
        <v>5</v>
      </c>
      <c r="I8" s="111">
        <f t="shared" si="1"/>
        <v>5</v>
      </c>
      <c r="J8" s="111">
        <f t="shared" si="9"/>
        <v>83.333333333333329</v>
      </c>
      <c r="K8" s="111"/>
      <c r="L8" s="111">
        <f t="shared" si="10"/>
        <v>35.416666666666664</v>
      </c>
      <c r="M8" s="112">
        <f t="shared" si="11"/>
        <v>41.666666666666664</v>
      </c>
      <c r="O8" s="103">
        <f t="shared" si="2"/>
        <v>0</v>
      </c>
      <c r="P8" s="103">
        <f t="shared" si="3"/>
        <v>0</v>
      </c>
      <c r="Q8" s="103">
        <f t="shared" si="4"/>
        <v>0</v>
      </c>
      <c r="R8" s="103">
        <f t="shared" si="0"/>
        <v>0</v>
      </c>
      <c r="S8" s="103">
        <f t="shared" si="0"/>
        <v>0</v>
      </c>
      <c r="T8" s="114"/>
      <c r="U8" s="111">
        <v>1000</v>
      </c>
      <c r="V8" s="111">
        <v>1000</v>
      </c>
      <c r="W8" s="111">
        <v>0</v>
      </c>
      <c r="X8" s="111">
        <f t="shared" si="12"/>
        <v>1000</v>
      </c>
      <c r="Y8" s="111">
        <f t="shared" si="13"/>
        <v>94.499999999999986</v>
      </c>
      <c r="Z8" s="111">
        <f>+X8*11.15%</f>
        <v>111.5</v>
      </c>
      <c r="AA8" s="111">
        <f t="shared" si="14"/>
        <v>5</v>
      </c>
      <c r="AB8" s="111">
        <f t="shared" si="5"/>
        <v>5</v>
      </c>
      <c r="AC8" s="111">
        <f t="shared" si="15"/>
        <v>83.333333333333329</v>
      </c>
      <c r="AD8" s="111"/>
      <c r="AE8" s="111">
        <f t="shared" si="16"/>
        <v>35.416666666666664</v>
      </c>
      <c r="AF8" s="112">
        <f t="shared" si="17"/>
        <v>41.666666666666664</v>
      </c>
    </row>
    <row r="9" spans="1:33" s="102" customFormat="1" x14ac:dyDescent="0.25">
      <c r="A9" s="114"/>
      <c r="B9" s="111">
        <v>600</v>
      </c>
      <c r="C9" s="111">
        <v>600</v>
      </c>
      <c r="D9" s="111">
        <v>0</v>
      </c>
      <c r="E9" s="111">
        <f t="shared" si="6"/>
        <v>600</v>
      </c>
      <c r="F9" s="111">
        <f t="shared" si="7"/>
        <v>56.699999999999989</v>
      </c>
      <c r="G9" s="111">
        <f>+E9*11.15%</f>
        <v>66.900000000000006</v>
      </c>
      <c r="H9" s="111">
        <f t="shared" si="8"/>
        <v>3</v>
      </c>
      <c r="I9" s="111">
        <f t="shared" si="1"/>
        <v>3</v>
      </c>
      <c r="J9" s="111">
        <f t="shared" si="9"/>
        <v>50</v>
      </c>
      <c r="K9" s="111"/>
      <c r="L9" s="111">
        <f t="shared" si="10"/>
        <v>35.416666666666664</v>
      </c>
      <c r="M9" s="112">
        <f t="shared" si="11"/>
        <v>25</v>
      </c>
      <c r="O9" s="103">
        <f t="shared" si="2"/>
        <v>0</v>
      </c>
      <c r="P9" s="103">
        <f t="shared" si="3"/>
        <v>0</v>
      </c>
      <c r="Q9" s="103">
        <f t="shared" si="4"/>
        <v>0</v>
      </c>
      <c r="R9" s="103">
        <f t="shared" si="0"/>
        <v>0</v>
      </c>
      <c r="S9" s="103">
        <f t="shared" si="0"/>
        <v>0</v>
      </c>
      <c r="T9" s="114"/>
      <c r="U9" s="111">
        <v>600</v>
      </c>
      <c r="V9" s="111">
        <v>600</v>
      </c>
      <c r="W9" s="111">
        <v>0</v>
      </c>
      <c r="X9" s="111">
        <f t="shared" si="12"/>
        <v>600</v>
      </c>
      <c r="Y9" s="111">
        <f t="shared" si="13"/>
        <v>56.699999999999989</v>
      </c>
      <c r="Z9" s="111">
        <f>+X9*11.15%</f>
        <v>66.900000000000006</v>
      </c>
      <c r="AA9" s="111">
        <f t="shared" si="14"/>
        <v>3</v>
      </c>
      <c r="AB9" s="111">
        <f t="shared" si="5"/>
        <v>3</v>
      </c>
      <c r="AC9" s="111">
        <f t="shared" si="15"/>
        <v>50</v>
      </c>
      <c r="AD9" s="111"/>
      <c r="AE9" s="111">
        <f t="shared" si="16"/>
        <v>35.416666666666664</v>
      </c>
      <c r="AF9" s="112">
        <f t="shared" si="17"/>
        <v>25</v>
      </c>
      <c r="AG9" s="102">
        <f>425/12</f>
        <v>35.416666666666664</v>
      </c>
    </row>
    <row r="10" spans="1:33" s="102" customFormat="1" x14ac:dyDescent="0.25">
      <c r="A10" s="114"/>
      <c r="B10" s="111">
        <v>600</v>
      </c>
      <c r="C10" s="111">
        <v>270</v>
      </c>
      <c r="D10" s="111"/>
      <c r="E10" s="111">
        <f t="shared" si="6"/>
        <v>600</v>
      </c>
      <c r="F10" s="111">
        <f t="shared" si="7"/>
        <v>56.699999999999989</v>
      </c>
      <c r="G10" s="111">
        <f>+E10*11.15%</f>
        <v>66.900000000000006</v>
      </c>
      <c r="H10" s="111">
        <f t="shared" si="8"/>
        <v>3</v>
      </c>
      <c r="I10" s="111">
        <f t="shared" si="1"/>
        <v>3</v>
      </c>
      <c r="J10" s="111">
        <f t="shared" si="9"/>
        <v>50</v>
      </c>
      <c r="K10" s="111">
        <v>264.58</v>
      </c>
      <c r="L10" s="111">
        <f t="shared" si="10"/>
        <v>35.416666666666664</v>
      </c>
      <c r="M10" s="112">
        <f t="shared" si="11"/>
        <v>25</v>
      </c>
      <c r="O10" s="103">
        <f t="shared" si="2"/>
        <v>-22.048333333333332</v>
      </c>
      <c r="P10" s="103">
        <f t="shared" si="3"/>
        <v>0</v>
      </c>
      <c r="Q10" s="103">
        <f>+G10-Z10</f>
        <v>33.450000000000003</v>
      </c>
      <c r="R10" s="103">
        <f>+H10-AA10</f>
        <v>-1.3228999999999997</v>
      </c>
      <c r="S10" s="103">
        <f t="shared" si="0"/>
        <v>-1.3228999999999997</v>
      </c>
      <c r="T10" s="114"/>
      <c r="U10" s="111">
        <v>600</v>
      </c>
      <c r="V10" s="111">
        <v>270</v>
      </c>
      <c r="W10" s="111"/>
      <c r="X10" s="111">
        <f t="shared" si="12"/>
        <v>600</v>
      </c>
      <c r="Y10" s="111">
        <f t="shared" si="13"/>
        <v>56.699999999999989</v>
      </c>
      <c r="Z10" s="115">
        <f>(300)*11.15%</f>
        <v>33.450000000000003</v>
      </c>
      <c r="AA10" s="111">
        <f>(+U10+W10+AD10)*0.5%</f>
        <v>4.3228999999999997</v>
      </c>
      <c r="AB10" s="111">
        <f>(+U10+W10+AD10)*0.5%</f>
        <v>4.3228999999999997</v>
      </c>
      <c r="AC10" s="111">
        <f>(+U10+W10+AD10)/12</f>
        <v>72.048333333333332</v>
      </c>
      <c r="AD10" s="111">
        <v>264.58</v>
      </c>
      <c r="AE10" s="111">
        <f t="shared" si="16"/>
        <v>35.416666666666664</v>
      </c>
      <c r="AF10" s="112">
        <f>(+U10+W10+AD10)/24</f>
        <v>36.024166666666666</v>
      </c>
      <c r="AG10" s="103">
        <f>+U10+AD10</f>
        <v>864.57999999999993</v>
      </c>
    </row>
    <row r="11" spans="1:33" s="102" customFormat="1" x14ac:dyDescent="0.25">
      <c r="A11" s="116"/>
      <c r="B11" s="117">
        <v>0</v>
      </c>
      <c r="C11" s="118">
        <v>0</v>
      </c>
      <c r="D11" s="111"/>
      <c r="E11" s="111">
        <f t="shared" si="6"/>
        <v>0</v>
      </c>
      <c r="F11" s="111">
        <f t="shared" si="7"/>
        <v>0</v>
      </c>
      <c r="G11" s="111">
        <f t="shared" ref="G11:G12" si="18">+E11*11.15%</f>
        <v>0</v>
      </c>
      <c r="H11" s="111">
        <f t="shared" si="8"/>
        <v>0</v>
      </c>
      <c r="I11" s="111">
        <f t="shared" si="8"/>
        <v>0</v>
      </c>
      <c r="J11" s="111">
        <f t="shared" si="9"/>
        <v>0</v>
      </c>
      <c r="K11" s="111">
        <v>0</v>
      </c>
      <c r="L11" s="111">
        <v>0</v>
      </c>
      <c r="M11" s="112">
        <f t="shared" si="11"/>
        <v>0</v>
      </c>
      <c r="O11" s="103">
        <f t="shared" si="2"/>
        <v>0</v>
      </c>
      <c r="P11" s="103">
        <f t="shared" si="3"/>
        <v>0</v>
      </c>
      <c r="Q11" s="103">
        <f t="shared" si="4"/>
        <v>0</v>
      </c>
      <c r="R11" s="103">
        <f t="shared" si="0"/>
        <v>0</v>
      </c>
      <c r="S11" s="103">
        <f t="shared" si="0"/>
        <v>0</v>
      </c>
      <c r="T11" s="116"/>
      <c r="U11" s="117">
        <v>0</v>
      </c>
      <c r="V11" s="118">
        <v>0</v>
      </c>
      <c r="W11" s="111"/>
      <c r="X11" s="111">
        <f t="shared" si="12"/>
        <v>0</v>
      </c>
      <c r="Y11" s="111">
        <f t="shared" si="13"/>
        <v>0</v>
      </c>
      <c r="Z11" s="111">
        <f t="shared" ref="Z11:Z12" si="19">+X11*11.15%</f>
        <v>0</v>
      </c>
      <c r="AA11" s="111">
        <f t="shared" si="14"/>
        <v>0</v>
      </c>
      <c r="AB11" s="111">
        <f t="shared" si="14"/>
        <v>0</v>
      </c>
      <c r="AC11" s="111">
        <f t="shared" si="15"/>
        <v>0</v>
      </c>
      <c r="AD11" s="111">
        <v>0</v>
      </c>
      <c r="AE11" s="111">
        <v>0</v>
      </c>
      <c r="AF11" s="112">
        <f t="shared" si="17"/>
        <v>0</v>
      </c>
    </row>
    <row r="12" spans="1:33" s="102" customFormat="1" ht="15.75" thickBot="1" x14ac:dyDescent="0.3">
      <c r="A12" s="116"/>
      <c r="B12" s="119">
        <f t="shared" ref="B12:M12" si="20">SUM(B5:B11)</f>
        <v>4066.67</v>
      </c>
      <c r="C12" s="119">
        <f t="shared" si="20"/>
        <v>3736.67</v>
      </c>
      <c r="D12" s="119">
        <f t="shared" si="20"/>
        <v>0</v>
      </c>
      <c r="E12" s="119">
        <f t="shared" si="20"/>
        <v>4066.67</v>
      </c>
      <c r="F12" s="119">
        <f t="shared" si="20"/>
        <v>384.30031499999996</v>
      </c>
      <c r="G12" s="119">
        <f t="shared" si="20"/>
        <v>453.43370499999992</v>
      </c>
      <c r="H12" s="119">
        <f t="shared" si="20"/>
        <v>20.333349999999999</v>
      </c>
      <c r="I12" s="119">
        <f t="shared" ref="I12" si="21">SUM(I5:I11)</f>
        <v>20.333349999999999</v>
      </c>
      <c r="J12" s="119">
        <f t="shared" si="20"/>
        <v>338.88916666666665</v>
      </c>
      <c r="K12" s="119">
        <f t="shared" si="20"/>
        <v>264.58</v>
      </c>
      <c r="L12" s="119">
        <f t="shared" si="20"/>
        <v>203.05555555555551</v>
      </c>
      <c r="M12" s="119">
        <f t="shared" si="20"/>
        <v>169.44458333333333</v>
      </c>
      <c r="O12" s="103">
        <f t="shared" si="2"/>
        <v>-22.048333333333346</v>
      </c>
      <c r="P12" s="103">
        <f t="shared" si="3"/>
        <v>0</v>
      </c>
      <c r="Q12" s="103">
        <f t="shared" si="4"/>
        <v>33.449999999999989</v>
      </c>
      <c r="R12" s="103">
        <f t="shared" si="0"/>
        <v>-1.3229000000000006</v>
      </c>
      <c r="S12" s="103">
        <f t="shared" si="0"/>
        <v>-1.3229000000000006</v>
      </c>
      <c r="T12" s="116"/>
      <c r="U12" s="119">
        <f t="shared" ref="U12:AF12" si="22">SUM(U5:U11)</f>
        <v>4066.67</v>
      </c>
      <c r="V12" s="119">
        <f t="shared" si="22"/>
        <v>3736.67</v>
      </c>
      <c r="W12" s="119">
        <f t="shared" si="22"/>
        <v>0</v>
      </c>
      <c r="X12" s="119">
        <f t="shared" si="22"/>
        <v>4066.67</v>
      </c>
      <c r="Y12" s="119">
        <f t="shared" si="22"/>
        <v>384.30031499999996</v>
      </c>
      <c r="Z12" s="120">
        <f t="shared" si="22"/>
        <v>419.98370499999993</v>
      </c>
      <c r="AA12" s="120">
        <f t="shared" si="22"/>
        <v>21.65625</v>
      </c>
      <c r="AB12" s="120">
        <f t="shared" si="22"/>
        <v>21.65625</v>
      </c>
      <c r="AC12" s="120">
        <f t="shared" si="22"/>
        <v>360.9375</v>
      </c>
      <c r="AD12" s="119">
        <f t="shared" si="22"/>
        <v>264.58</v>
      </c>
      <c r="AE12" s="120">
        <f t="shared" si="22"/>
        <v>203.05555555555551</v>
      </c>
      <c r="AF12" s="120">
        <f t="shared" si="22"/>
        <v>180.46875</v>
      </c>
      <c r="AG12" s="121">
        <f>425/12</f>
        <v>35.416666666666664</v>
      </c>
    </row>
    <row r="13" spans="1:33" s="102" customFormat="1" ht="15.75" thickTop="1" x14ac:dyDescent="0.25">
      <c r="A13" s="122"/>
      <c r="B13" s="123"/>
      <c r="C13" s="124"/>
      <c r="D13" s="125"/>
      <c r="E13" s="125"/>
      <c r="F13" s="125"/>
      <c r="G13" s="125"/>
      <c r="H13" s="125"/>
      <c r="I13" s="125"/>
      <c r="J13" s="125"/>
      <c r="K13" s="125"/>
      <c r="L13" s="125"/>
      <c r="M13" s="126"/>
      <c r="O13" s="103">
        <f t="shared" si="2"/>
        <v>0</v>
      </c>
      <c r="P13" s="103">
        <f t="shared" si="3"/>
        <v>0</v>
      </c>
      <c r="Q13" s="103">
        <f t="shared" si="4"/>
        <v>0</v>
      </c>
      <c r="R13" s="103">
        <f t="shared" si="0"/>
        <v>0</v>
      </c>
      <c r="S13" s="103">
        <f t="shared" si="0"/>
        <v>0</v>
      </c>
      <c r="T13" s="122"/>
      <c r="U13" s="123"/>
      <c r="V13" s="124"/>
      <c r="W13" s="125"/>
      <c r="X13" s="125"/>
      <c r="Y13" s="125"/>
      <c r="Z13" s="125"/>
      <c r="AA13" s="125"/>
      <c r="AB13" s="125"/>
      <c r="AC13" s="125"/>
      <c r="AD13" s="125"/>
      <c r="AE13" s="125"/>
      <c r="AF13" s="126"/>
      <c r="AG13" s="102">
        <f>+AG12/30</f>
        <v>1.1805555555555556</v>
      </c>
    </row>
    <row r="14" spans="1:33" s="102" customFormat="1" x14ac:dyDescent="0.25">
      <c r="A14" s="127" t="s">
        <v>28</v>
      </c>
      <c r="B14" s="117">
        <v>700</v>
      </c>
      <c r="C14" s="118">
        <v>700</v>
      </c>
      <c r="D14" s="111"/>
      <c r="E14" s="111">
        <f t="shared" ref="E14:E15" si="23">+B14+D14</f>
        <v>700</v>
      </c>
      <c r="F14" s="111">
        <f t="shared" ref="F14:F15" si="24">+E14*9.45%</f>
        <v>66.149999999999991</v>
      </c>
      <c r="G14" s="111">
        <f t="shared" ref="G14:G15" si="25">+E14*11.15%</f>
        <v>78.05</v>
      </c>
      <c r="H14" s="111">
        <f t="shared" ref="H14:H15" si="26">+E14*0.5%</f>
        <v>3.5</v>
      </c>
      <c r="I14" s="111">
        <f t="shared" ref="I14:I15" si="27">+E14*0.5%</f>
        <v>3.5</v>
      </c>
      <c r="J14" s="111">
        <f t="shared" ref="J14:J15" si="28">(+B14+D14)/12</f>
        <v>58.333333333333336</v>
      </c>
      <c r="K14" s="111"/>
      <c r="L14" s="111">
        <f t="shared" si="10"/>
        <v>35.416666666666664</v>
      </c>
      <c r="M14" s="112">
        <f t="shared" ref="M14:M15" si="29">(+B14+D14)/24</f>
        <v>29.166666666666668</v>
      </c>
      <c r="O14" s="103">
        <f t="shared" si="2"/>
        <v>0</v>
      </c>
      <c r="P14" s="103">
        <f t="shared" si="3"/>
        <v>0</v>
      </c>
      <c r="Q14" s="103">
        <f t="shared" si="4"/>
        <v>0</v>
      </c>
      <c r="R14" s="103">
        <f t="shared" si="0"/>
        <v>0</v>
      </c>
      <c r="S14" s="103">
        <f t="shared" si="0"/>
        <v>0</v>
      </c>
      <c r="T14" s="127" t="s">
        <v>28</v>
      </c>
      <c r="U14" s="117">
        <v>700</v>
      </c>
      <c r="V14" s="118">
        <v>700</v>
      </c>
      <c r="W14" s="111"/>
      <c r="X14" s="111">
        <f t="shared" ref="X14:X15" si="30">+U14+W14</f>
        <v>700</v>
      </c>
      <c r="Y14" s="111">
        <f t="shared" ref="Y14:Y15" si="31">+X14*9.45%</f>
        <v>66.149999999999991</v>
      </c>
      <c r="Z14" s="111">
        <f t="shared" ref="Z14:Z15" si="32">+X14*11.15%</f>
        <v>78.05</v>
      </c>
      <c r="AA14" s="111">
        <f t="shared" ref="AA14:AA15" si="33">+X14*0.5%</f>
        <v>3.5</v>
      </c>
      <c r="AB14" s="111">
        <f t="shared" ref="AB14:AB15" si="34">(+U14+W14+AD14)*0.5%</f>
        <v>3.5</v>
      </c>
      <c r="AC14" s="111">
        <f t="shared" ref="AC14:AC15" si="35">(+U14+W14)/12</f>
        <v>58.333333333333336</v>
      </c>
      <c r="AD14" s="111"/>
      <c r="AE14" s="111">
        <f t="shared" si="16"/>
        <v>35.416666666666664</v>
      </c>
      <c r="AF14" s="112">
        <f t="shared" ref="AF14:AF15" si="36">(+U14+W14)/24</f>
        <v>29.166666666666668</v>
      </c>
      <c r="AG14" s="102">
        <f>+AG13*22</f>
        <v>25.972222222222221</v>
      </c>
    </row>
    <row r="15" spans="1:33" s="102" customFormat="1" x14ac:dyDescent="0.25">
      <c r="A15" s="127"/>
      <c r="B15" s="117">
        <v>623.33000000000004</v>
      </c>
      <c r="C15" s="118">
        <v>623.33000000000004</v>
      </c>
      <c r="D15" s="111"/>
      <c r="E15" s="111">
        <f t="shared" si="23"/>
        <v>623.33000000000004</v>
      </c>
      <c r="F15" s="111">
        <f t="shared" si="24"/>
        <v>58.904684999999994</v>
      </c>
      <c r="G15" s="111">
        <f t="shared" si="25"/>
        <v>69.501294999999999</v>
      </c>
      <c r="H15" s="111">
        <f t="shared" si="26"/>
        <v>3.1166500000000004</v>
      </c>
      <c r="I15" s="111">
        <f t="shared" si="27"/>
        <v>3.1166500000000004</v>
      </c>
      <c r="J15" s="111">
        <f t="shared" si="28"/>
        <v>51.944166666666668</v>
      </c>
      <c r="K15" s="111">
        <v>0</v>
      </c>
      <c r="L15" s="111">
        <v>0</v>
      </c>
      <c r="M15" s="112">
        <f t="shared" si="29"/>
        <v>25.972083333333334</v>
      </c>
      <c r="O15" s="103">
        <f t="shared" si="2"/>
        <v>0</v>
      </c>
      <c r="P15" s="103">
        <f t="shared" si="3"/>
        <v>-12.986111111111111</v>
      </c>
      <c r="Q15" s="103">
        <f t="shared" si="4"/>
        <v>0</v>
      </c>
      <c r="R15" s="103">
        <f t="shared" si="0"/>
        <v>0</v>
      </c>
      <c r="S15" s="103">
        <f t="shared" si="0"/>
        <v>0</v>
      </c>
      <c r="T15" s="127"/>
      <c r="U15" s="117">
        <v>623.33000000000004</v>
      </c>
      <c r="V15" s="118">
        <v>623.33000000000004</v>
      </c>
      <c r="W15" s="111"/>
      <c r="X15" s="111">
        <f t="shared" si="30"/>
        <v>623.33000000000004</v>
      </c>
      <c r="Y15" s="111">
        <f t="shared" si="31"/>
        <v>58.904684999999994</v>
      </c>
      <c r="Z15" s="111">
        <f t="shared" si="32"/>
        <v>69.501294999999999</v>
      </c>
      <c r="AA15" s="111">
        <f t="shared" si="33"/>
        <v>3.1166500000000004</v>
      </c>
      <c r="AB15" s="111">
        <f t="shared" si="34"/>
        <v>3.1166500000000004</v>
      </c>
      <c r="AC15" s="111">
        <f t="shared" si="35"/>
        <v>51.944166666666668</v>
      </c>
      <c r="AD15" s="111">
        <v>0</v>
      </c>
      <c r="AE15" s="111">
        <f>35.4166666666667/30*11</f>
        <v>12.986111111111111</v>
      </c>
      <c r="AF15" s="112">
        <f t="shared" si="36"/>
        <v>25.972083333333334</v>
      </c>
    </row>
    <row r="16" spans="1:33" s="102" customFormat="1" ht="15.75" thickBot="1" x14ac:dyDescent="0.3">
      <c r="A16" s="127"/>
      <c r="B16" s="128">
        <f>SUM(B14:B15)</f>
        <v>1323.33</v>
      </c>
      <c r="C16" s="128">
        <f>SUM(C14:C15)</f>
        <v>1323.33</v>
      </c>
      <c r="D16" s="129">
        <f t="shared" ref="D16:M16" si="37">SUM(D14:D15)</f>
        <v>0</v>
      </c>
      <c r="E16" s="129">
        <f t="shared" si="37"/>
        <v>1323.33</v>
      </c>
      <c r="F16" s="129">
        <f t="shared" si="37"/>
        <v>125.05468499999998</v>
      </c>
      <c r="G16" s="129">
        <f t="shared" si="37"/>
        <v>147.55129499999998</v>
      </c>
      <c r="H16" s="129">
        <f t="shared" si="37"/>
        <v>6.6166499999999999</v>
      </c>
      <c r="I16" s="129">
        <f t="shared" si="37"/>
        <v>6.6166499999999999</v>
      </c>
      <c r="J16" s="129">
        <f t="shared" si="37"/>
        <v>110.2775</v>
      </c>
      <c r="K16" s="129">
        <f t="shared" si="37"/>
        <v>0</v>
      </c>
      <c r="L16" s="129">
        <f t="shared" si="37"/>
        <v>35.416666666666664</v>
      </c>
      <c r="M16" s="130">
        <f t="shared" si="37"/>
        <v>55.138750000000002</v>
      </c>
      <c r="O16" s="103">
        <f t="shared" si="2"/>
        <v>0</v>
      </c>
      <c r="P16" s="103">
        <f t="shared" si="3"/>
        <v>-12.986111111111107</v>
      </c>
      <c r="Q16" s="103">
        <f t="shared" si="4"/>
        <v>0</v>
      </c>
      <c r="R16" s="103">
        <f t="shared" si="0"/>
        <v>0</v>
      </c>
      <c r="S16" s="103">
        <f t="shared" si="0"/>
        <v>0</v>
      </c>
      <c r="T16" s="127"/>
      <c r="U16" s="128">
        <f>SUM(U14:U15)</f>
        <v>1323.33</v>
      </c>
      <c r="V16" s="128">
        <f>SUM(V14:V15)</f>
        <v>1323.33</v>
      </c>
      <c r="W16" s="129">
        <f t="shared" ref="W16:AF16" si="38">SUM(W14:W15)</f>
        <v>0</v>
      </c>
      <c r="X16" s="129">
        <f t="shared" si="38"/>
        <v>1323.33</v>
      </c>
      <c r="Y16" s="129">
        <f t="shared" si="38"/>
        <v>125.05468499999998</v>
      </c>
      <c r="Z16" s="131">
        <f t="shared" si="38"/>
        <v>147.55129499999998</v>
      </c>
      <c r="AA16" s="131">
        <f t="shared" si="38"/>
        <v>6.6166499999999999</v>
      </c>
      <c r="AB16" s="131">
        <f t="shared" si="38"/>
        <v>6.6166499999999999</v>
      </c>
      <c r="AC16" s="131">
        <f t="shared" si="38"/>
        <v>110.2775</v>
      </c>
      <c r="AD16" s="129">
        <f t="shared" si="38"/>
        <v>0</v>
      </c>
      <c r="AE16" s="131">
        <f t="shared" si="38"/>
        <v>48.402777777777771</v>
      </c>
      <c r="AF16" s="132">
        <f t="shared" si="38"/>
        <v>55.138750000000002</v>
      </c>
    </row>
    <row r="17" spans="1:32" s="102" customFormat="1" ht="15.75" thickTop="1" x14ac:dyDescent="0.25">
      <c r="A17" s="122"/>
      <c r="B17" s="123"/>
      <c r="C17" s="124"/>
      <c r="D17" s="125"/>
      <c r="E17" s="125"/>
      <c r="F17" s="125"/>
      <c r="G17" s="125"/>
      <c r="H17" s="125"/>
      <c r="I17" s="125"/>
      <c r="J17" s="125"/>
      <c r="K17" s="125"/>
      <c r="L17" s="125"/>
      <c r="M17" s="126"/>
      <c r="O17" s="103">
        <f t="shared" si="2"/>
        <v>0</v>
      </c>
      <c r="P17" s="103">
        <f t="shared" si="3"/>
        <v>0</v>
      </c>
      <c r="Q17" s="103">
        <f t="shared" si="4"/>
        <v>0</v>
      </c>
      <c r="R17" s="103">
        <f t="shared" si="0"/>
        <v>0</v>
      </c>
      <c r="S17" s="103">
        <f t="shared" si="0"/>
        <v>0</v>
      </c>
      <c r="T17" s="122"/>
      <c r="U17" s="123"/>
      <c r="V17" s="124"/>
      <c r="W17" s="125"/>
      <c r="X17" s="125"/>
      <c r="Y17" s="125"/>
      <c r="Z17" s="125"/>
      <c r="AA17" s="125"/>
      <c r="AB17" s="125"/>
      <c r="AC17" s="125"/>
      <c r="AD17" s="125"/>
      <c r="AE17" s="125"/>
      <c r="AF17" s="126"/>
    </row>
    <row r="18" spans="1:32" s="102" customFormat="1" ht="15" customHeight="1" x14ac:dyDescent="0.25">
      <c r="A18" s="127" t="s">
        <v>29</v>
      </c>
      <c r="B18" s="117">
        <v>426.49</v>
      </c>
      <c r="C18" s="118">
        <v>426.49</v>
      </c>
      <c r="D18" s="111">
        <v>187.86</v>
      </c>
      <c r="E18" s="111">
        <f t="shared" ref="E18:E24" si="39">+B18+D18</f>
        <v>614.35</v>
      </c>
      <c r="F18" s="111">
        <f t="shared" ref="F18:F23" si="40">+E18*9.45%</f>
        <v>58.056074999999993</v>
      </c>
      <c r="G18" s="111">
        <f t="shared" ref="G18:G24" si="41">+E18*11.15%</f>
        <v>68.500025000000008</v>
      </c>
      <c r="H18" s="111">
        <f>+E18*0.5%</f>
        <v>3.0717500000000002</v>
      </c>
      <c r="I18" s="111">
        <f t="shared" ref="I18:I23" si="42">+E18*0.5%</f>
        <v>3.0717500000000002</v>
      </c>
      <c r="J18" s="111">
        <f>+E18/12</f>
        <v>51.195833333333333</v>
      </c>
      <c r="K18" s="111">
        <v>0</v>
      </c>
      <c r="L18" s="111">
        <f t="shared" ref="L18:L23" si="43">425/12</f>
        <v>35.416666666666664</v>
      </c>
      <c r="M18" s="112">
        <f>(+B18+D18)/24</f>
        <v>25.597916666666666</v>
      </c>
      <c r="O18" s="103">
        <f t="shared" si="2"/>
        <v>0</v>
      </c>
      <c r="P18" s="103">
        <f t="shared" si="3"/>
        <v>0</v>
      </c>
      <c r="Q18" s="103">
        <f>+G18-Z18</f>
        <v>11.000590000000003</v>
      </c>
      <c r="R18" s="103">
        <f t="shared" si="0"/>
        <v>0</v>
      </c>
      <c r="S18" s="103">
        <f t="shared" si="0"/>
        <v>0</v>
      </c>
      <c r="T18" s="127" t="s">
        <v>29</v>
      </c>
      <c r="U18" s="117">
        <v>426.49</v>
      </c>
      <c r="V18" s="118">
        <v>426.49</v>
      </c>
      <c r="W18" s="111">
        <f>+D18-98.66</f>
        <v>89.200000000000017</v>
      </c>
      <c r="X18" s="111">
        <f t="shared" ref="X18:X24" si="44">+U18+W18</f>
        <v>515.69000000000005</v>
      </c>
      <c r="Y18" s="111">
        <f t="shared" ref="Y18:Y23" si="45">+X18*9.45%</f>
        <v>48.732704999999996</v>
      </c>
      <c r="Z18" s="111">
        <f>+X18*11.15%</f>
        <v>57.499435000000005</v>
      </c>
      <c r="AA18" s="111">
        <f>(+E18)*0.5%</f>
        <v>3.0717500000000002</v>
      </c>
      <c r="AB18" s="111">
        <f>(+E18)*0.5%</f>
        <v>3.0717500000000002</v>
      </c>
      <c r="AC18" s="111">
        <f>+E18/12</f>
        <v>51.195833333333333</v>
      </c>
      <c r="AD18" s="111">
        <v>0</v>
      </c>
      <c r="AE18" s="111">
        <f t="shared" ref="AE18:AE23" si="46">425/12</f>
        <v>35.416666666666664</v>
      </c>
      <c r="AF18" s="112">
        <f>+E18/24</f>
        <v>25.597916666666666</v>
      </c>
    </row>
    <row r="19" spans="1:32" s="102" customFormat="1" ht="15" customHeight="1" x14ac:dyDescent="0.25">
      <c r="A19" s="127"/>
      <c r="B19" s="117">
        <v>426.49</v>
      </c>
      <c r="C19" s="118">
        <v>426.49</v>
      </c>
      <c r="D19" s="111">
        <v>72.17</v>
      </c>
      <c r="E19" s="111">
        <f t="shared" si="39"/>
        <v>498.66</v>
      </c>
      <c r="F19" s="111">
        <f t="shared" si="40"/>
        <v>47.123369999999994</v>
      </c>
      <c r="G19" s="111">
        <f t="shared" si="41"/>
        <v>55.600590000000004</v>
      </c>
      <c r="H19" s="111">
        <f>+E19*0.5%</f>
        <v>2.4933000000000001</v>
      </c>
      <c r="I19" s="111">
        <f t="shared" si="42"/>
        <v>2.4933000000000001</v>
      </c>
      <c r="J19" s="111">
        <f t="shared" ref="J19:J23" si="47">+E19/12</f>
        <v>41.555</v>
      </c>
      <c r="K19" s="111">
        <v>0</v>
      </c>
      <c r="L19" s="111">
        <f t="shared" si="43"/>
        <v>35.416666666666664</v>
      </c>
      <c r="M19" s="112">
        <f>(+B19+D19)/24</f>
        <v>20.7775</v>
      </c>
      <c r="O19" s="103">
        <f t="shared" si="2"/>
        <v>0</v>
      </c>
      <c r="P19" s="103">
        <f t="shared" si="3"/>
        <v>0</v>
      </c>
      <c r="Q19" s="103">
        <f t="shared" si="4"/>
        <v>8.0469550000000041</v>
      </c>
      <c r="R19" s="103">
        <f t="shared" si="0"/>
        <v>0</v>
      </c>
      <c r="S19" s="103">
        <f t="shared" si="0"/>
        <v>0</v>
      </c>
      <c r="T19" s="127"/>
      <c r="U19" s="117">
        <v>426.49</v>
      </c>
      <c r="V19" s="118">
        <v>426.49</v>
      </c>
      <c r="W19" s="111">
        <f>+D19-72.17</f>
        <v>0</v>
      </c>
      <c r="X19" s="111">
        <f t="shared" si="44"/>
        <v>426.49</v>
      </c>
      <c r="Y19" s="111">
        <f t="shared" si="45"/>
        <v>40.303304999999995</v>
      </c>
      <c r="Z19" s="111">
        <f>+X19*11.15%</f>
        <v>47.553635</v>
      </c>
      <c r="AA19" s="111">
        <f t="shared" ref="AA19:AA23" si="48">(+E19)*0.5%</f>
        <v>2.4933000000000001</v>
      </c>
      <c r="AB19" s="111">
        <f t="shared" ref="AB19:AB23" si="49">(+E19)*0.5%</f>
        <v>2.4933000000000001</v>
      </c>
      <c r="AC19" s="111">
        <f t="shared" ref="AC19:AC23" si="50">+E19/12</f>
        <v>41.555</v>
      </c>
      <c r="AD19" s="111">
        <v>0</v>
      </c>
      <c r="AE19" s="111">
        <f t="shared" si="46"/>
        <v>35.416666666666664</v>
      </c>
      <c r="AF19" s="112">
        <f t="shared" ref="AF19:AF23" si="51">+E19/24</f>
        <v>20.7775</v>
      </c>
    </row>
    <row r="20" spans="1:32" s="102" customFormat="1" x14ac:dyDescent="0.25">
      <c r="A20" s="127"/>
      <c r="B20" s="117">
        <v>426.49</v>
      </c>
      <c r="C20" s="118">
        <v>426.49</v>
      </c>
      <c r="D20" s="111">
        <v>188</v>
      </c>
      <c r="E20" s="111">
        <f t="shared" si="39"/>
        <v>614.49</v>
      </c>
      <c r="F20" s="111">
        <f t="shared" si="40"/>
        <v>58.069304999999993</v>
      </c>
      <c r="G20" s="111">
        <f t="shared" si="41"/>
        <v>68.515635000000003</v>
      </c>
      <c r="H20" s="111">
        <f t="shared" ref="H20:H23" si="52">+E20*0.5%</f>
        <v>3.0724499999999999</v>
      </c>
      <c r="I20" s="111">
        <f t="shared" si="42"/>
        <v>3.0724499999999999</v>
      </c>
      <c r="J20" s="111">
        <f t="shared" si="47"/>
        <v>51.207500000000003</v>
      </c>
      <c r="K20" s="111"/>
      <c r="L20" s="111">
        <f t="shared" si="43"/>
        <v>35.416666666666664</v>
      </c>
      <c r="M20" s="112">
        <f>(+B20+D20)/24</f>
        <v>25.603750000000002</v>
      </c>
      <c r="O20" s="103">
        <f t="shared" si="2"/>
        <v>0</v>
      </c>
      <c r="P20" s="103">
        <f t="shared" si="3"/>
        <v>0</v>
      </c>
      <c r="Q20" s="103">
        <f t="shared" si="4"/>
        <v>11.002820000000007</v>
      </c>
      <c r="R20" s="103">
        <f t="shared" si="0"/>
        <v>0</v>
      </c>
      <c r="S20" s="103">
        <f t="shared" si="0"/>
        <v>0</v>
      </c>
      <c r="T20" s="127"/>
      <c r="U20" s="117">
        <v>426.49</v>
      </c>
      <c r="V20" s="118">
        <v>426.49</v>
      </c>
      <c r="W20" s="111">
        <f>+D20-98.68</f>
        <v>89.32</v>
      </c>
      <c r="X20" s="111">
        <f t="shared" si="44"/>
        <v>515.80999999999995</v>
      </c>
      <c r="Y20" s="111">
        <f t="shared" si="45"/>
        <v>48.744044999999986</v>
      </c>
      <c r="Z20" s="111">
        <f t="shared" ref="Z20:Z26" si="53">+X20*11.15%</f>
        <v>57.512814999999996</v>
      </c>
      <c r="AA20" s="111">
        <f t="shared" si="48"/>
        <v>3.0724499999999999</v>
      </c>
      <c r="AB20" s="111">
        <f t="shared" si="49"/>
        <v>3.0724499999999999</v>
      </c>
      <c r="AC20" s="111">
        <f t="shared" si="50"/>
        <v>51.207500000000003</v>
      </c>
      <c r="AD20" s="111"/>
      <c r="AE20" s="111">
        <f t="shared" si="46"/>
        <v>35.416666666666664</v>
      </c>
      <c r="AF20" s="112">
        <f t="shared" si="51"/>
        <v>25.603750000000002</v>
      </c>
    </row>
    <row r="21" spans="1:32" s="102" customFormat="1" x14ac:dyDescent="0.25">
      <c r="A21" s="127"/>
      <c r="B21" s="117">
        <v>426.49</v>
      </c>
      <c r="C21" s="118">
        <v>426.49</v>
      </c>
      <c r="D21" s="111">
        <v>263.2</v>
      </c>
      <c r="E21" s="111">
        <f t="shared" si="39"/>
        <v>689.69</v>
      </c>
      <c r="F21" s="111">
        <f t="shared" si="40"/>
        <v>65.175704999999994</v>
      </c>
      <c r="G21" s="111">
        <f t="shared" si="41"/>
        <v>76.900435000000002</v>
      </c>
      <c r="H21" s="111">
        <f t="shared" si="52"/>
        <v>3.4484500000000002</v>
      </c>
      <c r="I21" s="111">
        <f t="shared" si="42"/>
        <v>3.4484500000000002</v>
      </c>
      <c r="J21" s="111">
        <f t="shared" si="47"/>
        <v>57.474166666666669</v>
      </c>
      <c r="K21" s="111"/>
      <c r="L21" s="111">
        <f t="shared" si="43"/>
        <v>35.416666666666664</v>
      </c>
      <c r="M21" s="112">
        <f t="shared" ref="M21:M22" si="54">(+B21+D21)/24</f>
        <v>28.737083333333334</v>
      </c>
      <c r="O21" s="103">
        <f t="shared" si="2"/>
        <v>0</v>
      </c>
      <c r="P21" s="103">
        <f t="shared" si="3"/>
        <v>0</v>
      </c>
      <c r="Q21" s="103">
        <f t="shared" si="4"/>
        <v>15.015705000000004</v>
      </c>
      <c r="R21" s="103">
        <f t="shared" si="0"/>
        <v>0</v>
      </c>
      <c r="S21" s="103">
        <f t="shared" si="0"/>
        <v>0</v>
      </c>
      <c r="T21" s="127"/>
      <c r="U21" s="117">
        <v>426.49</v>
      </c>
      <c r="V21" s="118">
        <v>426.49</v>
      </c>
      <c r="W21" s="111">
        <f>+D21-134.67</f>
        <v>128.53</v>
      </c>
      <c r="X21" s="111">
        <f t="shared" si="44"/>
        <v>555.02</v>
      </c>
      <c r="Y21" s="111">
        <f t="shared" si="45"/>
        <v>52.449389999999994</v>
      </c>
      <c r="Z21" s="111">
        <f t="shared" si="53"/>
        <v>61.884729999999998</v>
      </c>
      <c r="AA21" s="111">
        <f t="shared" si="48"/>
        <v>3.4484500000000002</v>
      </c>
      <c r="AB21" s="111">
        <f t="shared" si="49"/>
        <v>3.4484500000000002</v>
      </c>
      <c r="AC21" s="111">
        <f t="shared" si="50"/>
        <v>57.474166666666669</v>
      </c>
      <c r="AD21" s="111"/>
      <c r="AE21" s="111">
        <f t="shared" si="46"/>
        <v>35.416666666666664</v>
      </c>
      <c r="AF21" s="112">
        <f t="shared" si="51"/>
        <v>28.737083333333334</v>
      </c>
    </row>
    <row r="22" spans="1:32" s="102" customFormat="1" x14ac:dyDescent="0.25">
      <c r="A22" s="127"/>
      <c r="B22" s="117">
        <v>426.49</v>
      </c>
      <c r="C22" s="118">
        <v>426.49</v>
      </c>
      <c r="D22" s="111">
        <v>85.01</v>
      </c>
      <c r="E22" s="111">
        <f t="shared" si="39"/>
        <v>511.5</v>
      </c>
      <c r="F22" s="111">
        <f t="shared" si="40"/>
        <v>48.336749999999995</v>
      </c>
      <c r="G22" s="111">
        <f t="shared" si="41"/>
        <v>57.032249999999998</v>
      </c>
      <c r="H22" s="111">
        <f t="shared" si="52"/>
        <v>2.5575000000000001</v>
      </c>
      <c r="I22" s="111">
        <f t="shared" si="42"/>
        <v>2.5575000000000001</v>
      </c>
      <c r="J22" s="111">
        <f t="shared" si="47"/>
        <v>42.625</v>
      </c>
      <c r="K22" s="111"/>
      <c r="L22" s="111">
        <f t="shared" si="43"/>
        <v>35.416666666666664</v>
      </c>
      <c r="M22" s="112">
        <f t="shared" si="54"/>
        <v>21.3125</v>
      </c>
      <c r="O22" s="103">
        <f t="shared" si="2"/>
        <v>0</v>
      </c>
      <c r="P22" s="103">
        <f t="shared" si="3"/>
        <v>0</v>
      </c>
      <c r="Q22" s="103">
        <f t="shared" si="4"/>
        <v>4.9628649999999936</v>
      </c>
      <c r="R22" s="103">
        <f t="shared" si="0"/>
        <v>0</v>
      </c>
      <c r="S22" s="103">
        <f t="shared" si="0"/>
        <v>0</v>
      </c>
      <c r="T22" s="127"/>
      <c r="U22" s="117">
        <v>426.49</v>
      </c>
      <c r="V22" s="118">
        <v>426.49</v>
      </c>
      <c r="W22" s="111">
        <f>+D22-44.51</f>
        <v>40.500000000000007</v>
      </c>
      <c r="X22" s="111">
        <f t="shared" si="44"/>
        <v>466.99</v>
      </c>
      <c r="Y22" s="111">
        <f t="shared" si="45"/>
        <v>44.130554999999994</v>
      </c>
      <c r="Z22" s="111">
        <f t="shared" si="53"/>
        <v>52.069385000000004</v>
      </c>
      <c r="AA22" s="111">
        <f t="shared" si="48"/>
        <v>2.5575000000000001</v>
      </c>
      <c r="AB22" s="111">
        <f t="shared" si="49"/>
        <v>2.5575000000000001</v>
      </c>
      <c r="AC22" s="111">
        <f t="shared" si="50"/>
        <v>42.625</v>
      </c>
      <c r="AD22" s="111"/>
      <c r="AE22" s="111">
        <f t="shared" si="46"/>
        <v>35.416666666666664</v>
      </c>
      <c r="AF22" s="112">
        <f t="shared" si="51"/>
        <v>21.3125</v>
      </c>
    </row>
    <row r="23" spans="1:32" s="102" customFormat="1" x14ac:dyDescent="0.25">
      <c r="A23" s="127"/>
      <c r="B23" s="117">
        <v>426.49</v>
      </c>
      <c r="C23" s="118">
        <v>426.49</v>
      </c>
      <c r="D23" s="111">
        <v>214.82</v>
      </c>
      <c r="E23" s="111">
        <f t="shared" si="39"/>
        <v>641.30999999999995</v>
      </c>
      <c r="F23" s="111">
        <f t="shared" si="40"/>
        <v>60.603794999999984</v>
      </c>
      <c r="G23" s="111">
        <f t="shared" si="41"/>
        <v>71.506064999999992</v>
      </c>
      <c r="H23" s="111">
        <f t="shared" si="52"/>
        <v>3.20655</v>
      </c>
      <c r="I23" s="111">
        <f t="shared" si="42"/>
        <v>3.20655</v>
      </c>
      <c r="J23" s="111">
        <f t="shared" si="47"/>
        <v>53.442499999999995</v>
      </c>
      <c r="K23" s="111"/>
      <c r="L23" s="111">
        <f t="shared" si="43"/>
        <v>35.416666666666664</v>
      </c>
      <c r="M23" s="112">
        <f>(+B23+D23)/24</f>
        <v>26.721249999999998</v>
      </c>
      <c r="O23" s="103">
        <f t="shared" si="2"/>
        <v>0</v>
      </c>
      <c r="P23" s="103">
        <f t="shared" si="3"/>
        <v>0</v>
      </c>
      <c r="Q23" s="103">
        <f t="shared" si="4"/>
        <v>12.562704999999994</v>
      </c>
      <c r="R23" s="103">
        <f t="shared" si="0"/>
        <v>0</v>
      </c>
      <c r="S23" s="103">
        <f t="shared" si="0"/>
        <v>0</v>
      </c>
      <c r="T23" s="127"/>
      <c r="U23" s="117">
        <v>426.49</v>
      </c>
      <c r="V23" s="118">
        <v>426.49</v>
      </c>
      <c r="W23" s="111">
        <f>+D23-112.67</f>
        <v>102.14999999999999</v>
      </c>
      <c r="X23" s="111">
        <f t="shared" si="44"/>
        <v>528.64</v>
      </c>
      <c r="Y23" s="111">
        <f t="shared" si="45"/>
        <v>49.956479999999992</v>
      </c>
      <c r="Z23" s="111">
        <f t="shared" si="53"/>
        <v>58.943359999999998</v>
      </c>
      <c r="AA23" s="111">
        <f t="shared" si="48"/>
        <v>3.20655</v>
      </c>
      <c r="AB23" s="111">
        <f t="shared" si="49"/>
        <v>3.20655</v>
      </c>
      <c r="AC23" s="111">
        <f t="shared" si="50"/>
        <v>53.442499999999995</v>
      </c>
      <c r="AD23" s="111"/>
      <c r="AE23" s="111">
        <f t="shared" si="46"/>
        <v>35.416666666666664</v>
      </c>
      <c r="AF23" s="112">
        <f t="shared" si="51"/>
        <v>26.721249999999998</v>
      </c>
    </row>
    <row r="24" spans="1:32" s="102" customFormat="1" x14ac:dyDescent="0.25">
      <c r="A24" s="127"/>
      <c r="B24" s="117"/>
      <c r="C24" s="118"/>
      <c r="D24" s="111"/>
      <c r="E24" s="111">
        <f t="shared" si="39"/>
        <v>0</v>
      </c>
      <c r="F24" s="111"/>
      <c r="G24" s="111">
        <f t="shared" si="41"/>
        <v>0</v>
      </c>
      <c r="H24" s="125">
        <f t="shared" ref="H24:I24" si="55">(+B24+D24)*9.45%</f>
        <v>0</v>
      </c>
      <c r="I24" s="125">
        <f t="shared" si="55"/>
        <v>0</v>
      </c>
      <c r="J24" s="111">
        <f t="shared" ref="J24:J29" si="56">+E24*0.5%</f>
        <v>0</v>
      </c>
      <c r="K24" s="111">
        <f t="shared" ref="K24" si="57">(+B24+D24)/12</f>
        <v>0</v>
      </c>
      <c r="L24" s="111"/>
      <c r="M24" s="112">
        <f>(+B24+D24)/24</f>
        <v>0</v>
      </c>
      <c r="O24" s="103">
        <f t="shared" si="2"/>
        <v>0</v>
      </c>
      <c r="P24" s="103">
        <f t="shared" si="3"/>
        <v>0</v>
      </c>
      <c r="Q24" s="103">
        <f t="shared" si="4"/>
        <v>0</v>
      </c>
      <c r="R24" s="103">
        <f t="shared" si="0"/>
        <v>0</v>
      </c>
      <c r="S24" s="103">
        <f t="shared" si="0"/>
        <v>0</v>
      </c>
      <c r="T24" s="127"/>
      <c r="U24" s="117"/>
      <c r="V24" s="118"/>
      <c r="W24" s="111"/>
      <c r="X24" s="111">
        <f t="shared" si="44"/>
        <v>0</v>
      </c>
      <c r="Y24" s="111"/>
      <c r="Z24" s="111">
        <f t="shared" si="53"/>
        <v>0</v>
      </c>
      <c r="AA24" s="125">
        <f t="shared" ref="AA24:AB30" si="58">(+U24+W24)*9.45%</f>
        <v>0</v>
      </c>
      <c r="AB24" s="125">
        <f t="shared" si="58"/>
        <v>0</v>
      </c>
      <c r="AC24" s="111">
        <f t="shared" ref="AC24:AC29" si="59">+X24*0.5%</f>
        <v>0</v>
      </c>
      <c r="AD24" s="111">
        <f t="shared" ref="AD24" si="60">(+U24+W24)/12</f>
        <v>0</v>
      </c>
      <c r="AE24" s="111"/>
      <c r="AF24" s="112">
        <f>(+U24+W24)/24</f>
        <v>0</v>
      </c>
    </row>
    <row r="25" spans="1:32" s="102" customFormat="1" ht="15.75" thickBot="1" x14ac:dyDescent="0.3">
      <c r="A25" s="127"/>
      <c r="B25" s="128">
        <f t="shared" ref="B25:M25" si="61">SUM(B18:B24)</f>
        <v>2558.9399999999996</v>
      </c>
      <c r="C25" s="128">
        <f t="shared" si="61"/>
        <v>2558.9399999999996</v>
      </c>
      <c r="D25" s="129">
        <f t="shared" si="61"/>
        <v>1011.06</v>
      </c>
      <c r="E25" s="129">
        <f t="shared" si="61"/>
        <v>3570</v>
      </c>
      <c r="F25" s="129">
        <f t="shared" si="61"/>
        <v>337.36499999999995</v>
      </c>
      <c r="G25" s="129">
        <f t="shared" si="61"/>
        <v>398.05499999999995</v>
      </c>
      <c r="H25" s="129">
        <f t="shared" si="61"/>
        <v>17.850000000000001</v>
      </c>
      <c r="I25" s="129">
        <f t="shared" ref="I25" si="62">SUM(I18:I24)</f>
        <v>17.850000000000001</v>
      </c>
      <c r="J25" s="129">
        <f t="shared" si="61"/>
        <v>297.5</v>
      </c>
      <c r="K25" s="129">
        <f t="shared" si="61"/>
        <v>0</v>
      </c>
      <c r="L25" s="129">
        <f t="shared" si="61"/>
        <v>212.49999999999997</v>
      </c>
      <c r="M25" s="130">
        <f t="shared" si="61"/>
        <v>148.75</v>
      </c>
      <c r="O25" s="103">
        <f t="shared" si="2"/>
        <v>0</v>
      </c>
      <c r="P25" s="103">
        <f t="shared" si="3"/>
        <v>0</v>
      </c>
      <c r="Q25" s="103">
        <f t="shared" si="4"/>
        <v>62.591639999999984</v>
      </c>
      <c r="R25" s="103">
        <f t="shared" si="0"/>
        <v>0</v>
      </c>
      <c r="S25" s="103">
        <f t="shared" si="0"/>
        <v>0</v>
      </c>
      <c r="T25" s="127"/>
      <c r="U25" s="128">
        <f t="shared" ref="U25:AF25" si="63">SUM(U18:U24)</f>
        <v>2558.9399999999996</v>
      </c>
      <c r="V25" s="128">
        <f t="shared" si="63"/>
        <v>2558.9399999999996</v>
      </c>
      <c r="W25" s="129">
        <f t="shared" si="63"/>
        <v>449.7</v>
      </c>
      <c r="X25" s="129">
        <f t="shared" si="63"/>
        <v>3008.64</v>
      </c>
      <c r="Y25" s="129">
        <f t="shared" si="63"/>
        <v>284.31647999999996</v>
      </c>
      <c r="Z25" s="131">
        <f t="shared" si="63"/>
        <v>335.46335999999997</v>
      </c>
      <c r="AA25" s="131">
        <f t="shared" si="63"/>
        <v>17.850000000000001</v>
      </c>
      <c r="AB25" s="131">
        <f t="shared" si="63"/>
        <v>17.850000000000001</v>
      </c>
      <c r="AC25" s="131">
        <f t="shared" si="63"/>
        <v>297.5</v>
      </c>
      <c r="AD25" s="129">
        <f t="shared" si="63"/>
        <v>0</v>
      </c>
      <c r="AE25" s="131">
        <f t="shared" si="63"/>
        <v>212.49999999999997</v>
      </c>
      <c r="AF25" s="130">
        <f t="shared" si="63"/>
        <v>148.75</v>
      </c>
    </row>
    <row r="26" spans="1:32" s="102" customFormat="1" ht="15.75" thickTop="1" x14ac:dyDescent="0.25">
      <c r="A26" s="122"/>
      <c r="B26" s="133"/>
      <c r="C26" s="134"/>
      <c r="D26" s="135"/>
      <c r="E26" s="135"/>
      <c r="F26" s="135"/>
      <c r="G26" s="136"/>
      <c r="H26" s="135"/>
      <c r="I26" s="135"/>
      <c r="J26" s="135"/>
      <c r="K26" s="135"/>
      <c r="L26" s="135"/>
      <c r="M26" s="137"/>
      <c r="N26" s="138"/>
      <c r="O26" s="103">
        <f t="shared" si="2"/>
        <v>0</v>
      </c>
      <c r="P26" s="103">
        <f t="shared" si="3"/>
        <v>0</v>
      </c>
      <c r="Q26" s="103">
        <f t="shared" si="4"/>
        <v>0</v>
      </c>
      <c r="R26" s="103">
        <f t="shared" si="0"/>
        <v>0</v>
      </c>
      <c r="S26" s="103">
        <f t="shared" si="0"/>
        <v>0</v>
      </c>
      <c r="T26" s="122"/>
      <c r="U26" s="133"/>
      <c r="V26" s="134"/>
      <c r="W26" s="135"/>
      <c r="X26" s="135"/>
      <c r="Y26" s="135"/>
      <c r="Z26" s="136"/>
      <c r="AA26" s="135"/>
      <c r="AB26" s="135"/>
      <c r="AC26" s="135"/>
      <c r="AD26" s="135"/>
      <c r="AE26" s="135"/>
      <c r="AF26" s="137"/>
    </row>
    <row r="27" spans="1:32" s="102" customFormat="1" x14ac:dyDescent="0.25">
      <c r="A27" s="139"/>
      <c r="B27" s="117">
        <v>653.27</v>
      </c>
      <c r="C27" s="118">
        <v>653.27</v>
      </c>
      <c r="D27" s="111">
        <v>0</v>
      </c>
      <c r="E27" s="111">
        <f t="shared" ref="E27:E28" si="64">+B27+D27</f>
        <v>653.27</v>
      </c>
      <c r="F27" s="111">
        <f t="shared" ref="F27:F28" si="65">+E27*9.45%</f>
        <v>61.734014999999992</v>
      </c>
      <c r="G27" s="111">
        <f t="shared" ref="G27:G28" si="66">+E27*11.15%</f>
        <v>72.839605000000006</v>
      </c>
      <c r="H27" s="111">
        <f t="shared" ref="H27:H28" si="67">+E27*0.5%</f>
        <v>3.2663500000000001</v>
      </c>
      <c r="I27" s="111">
        <f t="shared" ref="I27:I28" si="68">+E27*0.5%</f>
        <v>3.2663500000000001</v>
      </c>
      <c r="J27" s="111">
        <f t="shared" ref="J27:J28" si="69">(+B27+D27)/12</f>
        <v>54.439166666666665</v>
      </c>
      <c r="K27" s="111"/>
      <c r="L27" s="111">
        <f t="shared" si="10"/>
        <v>35.416666666666664</v>
      </c>
      <c r="M27" s="112">
        <f t="shared" ref="M27:M28" si="70">(+B27+D27)/24</f>
        <v>27.219583333333333</v>
      </c>
      <c r="O27" s="103">
        <f t="shared" si="2"/>
        <v>0</v>
      </c>
      <c r="P27" s="103">
        <f t="shared" si="3"/>
        <v>0</v>
      </c>
      <c r="Q27" s="103">
        <f t="shared" si="4"/>
        <v>0</v>
      </c>
      <c r="R27" s="103">
        <f t="shared" si="0"/>
        <v>0</v>
      </c>
      <c r="S27" s="103">
        <f t="shared" si="0"/>
        <v>2.9576799249999999</v>
      </c>
      <c r="T27" s="139"/>
      <c r="U27" s="117">
        <v>653.27</v>
      </c>
      <c r="V27" s="118">
        <v>653.27</v>
      </c>
      <c r="W27" s="111">
        <v>0</v>
      </c>
      <c r="X27" s="111">
        <f t="shared" ref="X27:X28" si="71">+U27+W27</f>
        <v>653.27</v>
      </c>
      <c r="Y27" s="111">
        <f t="shared" ref="Y27:Y28" si="72">+X27*9.45%</f>
        <v>61.734014999999992</v>
      </c>
      <c r="Z27" s="111">
        <f t="shared" ref="Z27:Z28" si="73">+X27*11.15%</f>
        <v>72.839605000000006</v>
      </c>
      <c r="AA27" s="111">
        <f t="shared" ref="AA27:AB28" si="74">+X27*0.5%</f>
        <v>3.2663500000000001</v>
      </c>
      <c r="AB27" s="111">
        <f t="shared" si="74"/>
        <v>0.30867007499999999</v>
      </c>
      <c r="AC27" s="111">
        <f t="shared" ref="AC27:AC28" si="75">(+U27+W27)/12</f>
        <v>54.439166666666665</v>
      </c>
      <c r="AD27" s="111"/>
      <c r="AE27" s="111">
        <f t="shared" si="16"/>
        <v>35.416666666666664</v>
      </c>
      <c r="AF27" s="112">
        <f t="shared" ref="AF27:AF28" si="76">(+U27+W27)/24</f>
        <v>27.219583333333333</v>
      </c>
    </row>
    <row r="28" spans="1:32" s="102" customFormat="1" x14ac:dyDescent="0.25">
      <c r="A28" s="140" t="s">
        <v>15</v>
      </c>
      <c r="B28" s="117">
        <v>653.27</v>
      </c>
      <c r="C28" s="118">
        <v>653.27</v>
      </c>
      <c r="D28" s="111">
        <v>0</v>
      </c>
      <c r="E28" s="111">
        <f t="shared" si="64"/>
        <v>653.27</v>
      </c>
      <c r="F28" s="111">
        <f t="shared" si="65"/>
        <v>61.734014999999992</v>
      </c>
      <c r="G28" s="111">
        <f t="shared" si="66"/>
        <v>72.839605000000006</v>
      </c>
      <c r="H28" s="111">
        <f t="shared" si="67"/>
        <v>3.2663500000000001</v>
      </c>
      <c r="I28" s="111">
        <f t="shared" si="68"/>
        <v>3.2663500000000001</v>
      </c>
      <c r="J28" s="111">
        <f t="shared" si="69"/>
        <v>54.439166666666665</v>
      </c>
      <c r="K28" s="111"/>
      <c r="L28" s="111">
        <f t="shared" si="10"/>
        <v>35.416666666666664</v>
      </c>
      <c r="M28" s="112">
        <f t="shared" si="70"/>
        <v>27.219583333333333</v>
      </c>
      <c r="O28" s="103">
        <f t="shared" si="2"/>
        <v>0</v>
      </c>
      <c r="P28" s="103">
        <f t="shared" si="3"/>
        <v>0</v>
      </c>
      <c r="Q28" s="103">
        <f t="shared" si="4"/>
        <v>0</v>
      </c>
      <c r="R28" s="103">
        <f t="shared" si="0"/>
        <v>0</v>
      </c>
      <c r="S28" s="103">
        <f t="shared" si="0"/>
        <v>2.9576799249999999</v>
      </c>
      <c r="T28" s="140" t="s">
        <v>15</v>
      </c>
      <c r="U28" s="117">
        <v>653.27</v>
      </c>
      <c r="V28" s="118">
        <v>653.27</v>
      </c>
      <c r="W28" s="111">
        <v>0</v>
      </c>
      <c r="X28" s="111">
        <f t="shared" si="71"/>
        <v>653.27</v>
      </c>
      <c r="Y28" s="111">
        <f t="shared" si="72"/>
        <v>61.734014999999992</v>
      </c>
      <c r="Z28" s="111">
        <f t="shared" si="73"/>
        <v>72.839605000000006</v>
      </c>
      <c r="AA28" s="111">
        <f t="shared" si="74"/>
        <v>3.2663500000000001</v>
      </c>
      <c r="AB28" s="111">
        <f t="shared" si="74"/>
        <v>0.30867007499999999</v>
      </c>
      <c r="AC28" s="111">
        <f t="shared" si="75"/>
        <v>54.439166666666665</v>
      </c>
      <c r="AD28" s="111"/>
      <c r="AE28" s="111">
        <f t="shared" si="16"/>
        <v>35.416666666666664</v>
      </c>
      <c r="AF28" s="112">
        <f t="shared" si="76"/>
        <v>27.219583333333333</v>
      </c>
    </row>
    <row r="29" spans="1:32" s="102" customFormat="1" ht="15.75" thickBot="1" x14ac:dyDescent="0.3">
      <c r="A29" s="140"/>
      <c r="B29" s="141">
        <f>SUM(B27:B28)</f>
        <v>1306.54</v>
      </c>
      <c r="C29" s="141">
        <f t="shared" ref="C29:M29" si="77">SUM(C27:C28)</f>
        <v>1306.54</v>
      </c>
      <c r="D29" s="141">
        <f t="shared" si="77"/>
        <v>0</v>
      </c>
      <c r="E29" s="141">
        <f t="shared" si="77"/>
        <v>1306.54</v>
      </c>
      <c r="F29" s="141">
        <f t="shared" si="77"/>
        <v>123.46802999999998</v>
      </c>
      <c r="G29" s="141">
        <f t="shared" si="77"/>
        <v>145.67921000000001</v>
      </c>
      <c r="H29" s="141">
        <f t="shared" si="77"/>
        <v>6.5327000000000002</v>
      </c>
      <c r="I29" s="141">
        <f t="shared" si="77"/>
        <v>6.5327000000000002</v>
      </c>
      <c r="J29" s="141">
        <f t="shared" si="77"/>
        <v>108.87833333333333</v>
      </c>
      <c r="K29" s="141">
        <f t="shared" si="77"/>
        <v>0</v>
      </c>
      <c r="L29" s="141">
        <f t="shared" si="77"/>
        <v>70.833333333333329</v>
      </c>
      <c r="M29" s="141">
        <f t="shared" si="77"/>
        <v>54.439166666666665</v>
      </c>
      <c r="O29" s="103">
        <f t="shared" si="2"/>
        <v>0</v>
      </c>
      <c r="P29" s="103">
        <f t="shared" si="3"/>
        <v>0</v>
      </c>
      <c r="Q29" s="103">
        <f t="shared" si="4"/>
        <v>0</v>
      </c>
      <c r="R29" s="103">
        <f t="shared" si="0"/>
        <v>0</v>
      </c>
      <c r="S29" s="103">
        <f t="shared" si="0"/>
        <v>5.9153598499999998</v>
      </c>
      <c r="T29" s="140"/>
      <c r="U29" s="141">
        <f>SUM(U27:U28)</f>
        <v>1306.54</v>
      </c>
      <c r="V29" s="141">
        <f t="shared" ref="V29:AF29" si="78">SUM(V27:V28)</f>
        <v>1306.54</v>
      </c>
      <c r="W29" s="141">
        <f t="shared" si="78"/>
        <v>0</v>
      </c>
      <c r="X29" s="141">
        <f t="shared" si="78"/>
        <v>1306.54</v>
      </c>
      <c r="Y29" s="141">
        <f t="shared" si="78"/>
        <v>123.46802999999998</v>
      </c>
      <c r="Z29" s="141">
        <f t="shared" si="78"/>
        <v>145.67921000000001</v>
      </c>
      <c r="AA29" s="141">
        <f t="shared" si="78"/>
        <v>6.5327000000000002</v>
      </c>
      <c r="AB29" s="141">
        <f t="shared" si="78"/>
        <v>0.61734014999999998</v>
      </c>
      <c r="AC29" s="141">
        <f t="shared" si="78"/>
        <v>108.87833333333333</v>
      </c>
      <c r="AD29" s="141">
        <f t="shared" si="78"/>
        <v>0</v>
      </c>
      <c r="AE29" s="141">
        <f t="shared" si="78"/>
        <v>70.833333333333329</v>
      </c>
      <c r="AF29" s="141">
        <f t="shared" si="78"/>
        <v>54.439166666666665</v>
      </c>
    </row>
    <row r="30" spans="1:32" s="102" customFormat="1" ht="15.75" thickTop="1" x14ac:dyDescent="0.25">
      <c r="A30" s="122"/>
      <c r="B30" s="123"/>
      <c r="C30" s="124"/>
      <c r="D30" s="125"/>
      <c r="E30" s="125"/>
      <c r="F30" s="125"/>
      <c r="G30" s="125"/>
      <c r="H30" s="125"/>
      <c r="I30" s="125"/>
      <c r="J30" s="125"/>
      <c r="K30" s="125"/>
      <c r="L30" s="125"/>
      <c r="M30" s="126"/>
      <c r="O30" s="103">
        <f t="shared" si="2"/>
        <v>0</v>
      </c>
      <c r="P30" s="103">
        <f t="shared" si="3"/>
        <v>0</v>
      </c>
      <c r="Q30" s="103">
        <f t="shared" si="4"/>
        <v>0</v>
      </c>
      <c r="R30" s="103">
        <f t="shared" si="0"/>
        <v>0</v>
      </c>
      <c r="S30" s="103">
        <f t="shared" si="0"/>
        <v>0</v>
      </c>
      <c r="T30" s="122"/>
      <c r="U30" s="123"/>
      <c r="V30" s="124"/>
      <c r="W30" s="125"/>
      <c r="X30" s="125"/>
      <c r="Y30" s="125"/>
      <c r="Z30" s="125"/>
      <c r="AA30" s="125"/>
      <c r="AB30" s="125"/>
      <c r="AC30" s="125"/>
      <c r="AD30" s="125"/>
      <c r="AE30" s="125"/>
      <c r="AF30" s="126"/>
    </row>
    <row r="31" spans="1:32" s="102" customFormat="1" ht="15.75" thickBot="1" x14ac:dyDescent="0.3">
      <c r="A31" s="142" t="s">
        <v>16</v>
      </c>
      <c r="B31" s="143">
        <f>+B12+B16+B29+B25</f>
        <v>9255.48</v>
      </c>
      <c r="C31" s="143">
        <f t="shared" ref="C31:M31" si="79">+C12+C16+C29+C25</f>
        <v>8925.48</v>
      </c>
      <c r="D31" s="143">
        <f t="shared" si="79"/>
        <v>1011.06</v>
      </c>
      <c r="E31" s="143">
        <f t="shared" si="79"/>
        <v>10266.540000000001</v>
      </c>
      <c r="F31" s="143">
        <f t="shared" si="79"/>
        <v>970.1880299999998</v>
      </c>
      <c r="G31" s="143">
        <f t="shared" si="79"/>
        <v>1144.7192099999997</v>
      </c>
      <c r="H31" s="143">
        <f t="shared" si="79"/>
        <v>51.332700000000003</v>
      </c>
      <c r="I31" s="143">
        <f t="shared" si="79"/>
        <v>51.332700000000003</v>
      </c>
      <c r="J31" s="143">
        <f t="shared" si="79"/>
        <v>855.54499999999996</v>
      </c>
      <c r="K31" s="143">
        <f t="shared" si="79"/>
        <v>264.58</v>
      </c>
      <c r="L31" s="143">
        <f t="shared" si="79"/>
        <v>521.80555555555543</v>
      </c>
      <c r="M31" s="143">
        <f t="shared" si="79"/>
        <v>427.77249999999998</v>
      </c>
      <c r="O31" s="103">
        <f t="shared" si="2"/>
        <v>-22.048333333333403</v>
      </c>
      <c r="P31" s="103">
        <f t="shared" si="3"/>
        <v>-12.9861111111112</v>
      </c>
      <c r="Q31" s="103">
        <f t="shared" si="4"/>
        <v>96.041639999999916</v>
      </c>
      <c r="R31" s="103">
        <f t="shared" si="0"/>
        <v>-1.3228999999999971</v>
      </c>
      <c r="S31" s="103">
        <f t="shared" si="0"/>
        <v>4.5924598499999973</v>
      </c>
      <c r="T31" s="142" t="s">
        <v>16</v>
      </c>
      <c r="U31" s="143">
        <f>+U12+U16+U29+U25</f>
        <v>9255.48</v>
      </c>
      <c r="V31" s="143">
        <f t="shared" ref="V31:AF31" si="80">+V12+V16+V29+V25</f>
        <v>8925.48</v>
      </c>
      <c r="W31" s="143">
        <f t="shared" si="80"/>
        <v>449.7</v>
      </c>
      <c r="X31" s="143">
        <f t="shared" si="80"/>
        <v>9705.18</v>
      </c>
      <c r="Y31" s="143">
        <f t="shared" si="80"/>
        <v>917.13950999999986</v>
      </c>
      <c r="Z31" s="143">
        <f t="shared" si="80"/>
        <v>1048.6775699999998</v>
      </c>
      <c r="AA31" s="143">
        <f t="shared" si="80"/>
        <v>52.6556</v>
      </c>
      <c r="AB31" s="143">
        <f t="shared" si="80"/>
        <v>46.740240150000005</v>
      </c>
      <c r="AC31" s="143">
        <f t="shared" si="80"/>
        <v>877.59333333333336</v>
      </c>
      <c r="AD31" s="143">
        <f t="shared" si="80"/>
        <v>264.58</v>
      </c>
      <c r="AE31" s="143">
        <f t="shared" si="80"/>
        <v>534.79166666666663</v>
      </c>
      <c r="AF31" s="143">
        <f t="shared" si="80"/>
        <v>438.79666666666668</v>
      </c>
    </row>
    <row r="32" spans="1:32" s="102" customFormat="1" x14ac:dyDescent="0.25">
      <c r="O32" s="103"/>
      <c r="P32" s="103"/>
      <c r="Q32" s="103"/>
      <c r="R32" s="103"/>
      <c r="S32" s="103"/>
    </row>
  </sheetData>
  <mergeCells count="10">
    <mergeCell ref="A18:A25"/>
    <mergeCell ref="T18:T25"/>
    <mergeCell ref="A28:A29"/>
    <mergeCell ref="T28:T29"/>
    <mergeCell ref="A5:A10"/>
    <mergeCell ref="T5:T10"/>
    <mergeCell ref="A11:A12"/>
    <mergeCell ref="T11:T12"/>
    <mergeCell ref="A14:A16"/>
    <mergeCell ref="T14:T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5EA0D-1381-43D7-9555-0721A034D356}">
  <dimension ref="A1:N292"/>
  <sheetViews>
    <sheetView workbookViewId="0">
      <selection activeCell="J291" sqref="J291"/>
    </sheetView>
  </sheetViews>
  <sheetFormatPr baseColWidth="10" defaultRowHeight="15" x14ac:dyDescent="0.25"/>
  <cols>
    <col min="12" max="12" width="14.7109375" customWidth="1"/>
  </cols>
  <sheetData>
    <row r="1" spans="1:12" s="44" customFormat="1" ht="15.75" thickBot="1" x14ac:dyDescent="0.3">
      <c r="A1" s="44" t="s">
        <v>17</v>
      </c>
    </row>
    <row r="2" spans="1:12" ht="45.75" thickBot="1" x14ac:dyDescent="0.3">
      <c r="A2" s="1" t="s">
        <v>0</v>
      </c>
      <c r="B2" s="2" t="s">
        <v>1</v>
      </c>
      <c r="C2" s="3" t="s">
        <v>2</v>
      </c>
      <c r="D2" s="4" t="s">
        <v>3</v>
      </c>
      <c r="E2" s="4" t="s">
        <v>4</v>
      </c>
      <c r="F2" s="4" t="s">
        <v>5</v>
      </c>
      <c r="G2" s="4" t="s">
        <v>6</v>
      </c>
      <c r="H2" s="4" t="s">
        <v>7</v>
      </c>
      <c r="I2" s="4" t="s">
        <v>8</v>
      </c>
      <c r="J2" s="4"/>
      <c r="K2" s="4" t="s">
        <v>9</v>
      </c>
      <c r="L2" s="5" t="s">
        <v>10</v>
      </c>
    </row>
    <row r="3" spans="1:12" x14ac:dyDescent="0.25">
      <c r="A3" s="80" t="s">
        <v>11</v>
      </c>
      <c r="B3" s="6">
        <v>429.68</v>
      </c>
      <c r="C3" s="7">
        <v>429.68</v>
      </c>
      <c r="D3" s="8">
        <v>120.31</v>
      </c>
      <c r="E3" s="8">
        <f>+B3+D3</f>
        <v>549.99</v>
      </c>
      <c r="F3" s="8">
        <f>+E3*11.15%</f>
        <v>61.323885000000004</v>
      </c>
      <c r="G3" s="9">
        <f>(+B3+D3)*9.45%</f>
        <v>51.974054999999993</v>
      </c>
      <c r="H3" s="8">
        <f>+E3*0.5%</f>
        <v>2.7499500000000001</v>
      </c>
      <c r="I3" s="8">
        <f>(+B3+D3)/12</f>
        <v>45.832500000000003</v>
      </c>
      <c r="J3" s="8"/>
      <c r="K3" s="8">
        <f>425/12</f>
        <v>35.416666666666664</v>
      </c>
      <c r="L3" s="10">
        <f>(+B3+D3)/24</f>
        <v>22.916250000000002</v>
      </c>
    </row>
    <row r="4" spans="1:12" x14ac:dyDescent="0.25">
      <c r="A4" s="81"/>
      <c r="B4" s="11">
        <v>500</v>
      </c>
      <c r="C4" s="12">
        <v>500</v>
      </c>
      <c r="D4" s="13"/>
      <c r="E4" s="13">
        <f t="shared" ref="E4:E6" si="0">+B4+D4</f>
        <v>500</v>
      </c>
      <c r="F4" s="13">
        <f>+E4*11.15%</f>
        <v>55.75</v>
      </c>
      <c r="G4" s="13">
        <f t="shared" ref="G4:G6" si="1">(+B4+D4)*9.45%</f>
        <v>47.249999999999993</v>
      </c>
      <c r="H4" s="13">
        <f>+E4*0.5%</f>
        <v>2.5</v>
      </c>
      <c r="I4" s="13">
        <f>(+B4+D4)/12</f>
        <v>41.666666666666664</v>
      </c>
      <c r="J4" s="13"/>
      <c r="K4" s="13">
        <f t="shared" ref="K4:K32" si="2">425/12</f>
        <v>35.416666666666664</v>
      </c>
      <c r="L4" s="14">
        <f>(+B4+D4)/24</f>
        <v>20.833333333333332</v>
      </c>
    </row>
    <row r="5" spans="1:12" x14ac:dyDescent="0.25">
      <c r="A5" s="81"/>
      <c r="B5" s="11">
        <v>600</v>
      </c>
      <c r="C5" s="12">
        <v>600</v>
      </c>
      <c r="D5" s="13"/>
      <c r="E5" s="13">
        <f t="shared" si="0"/>
        <v>600</v>
      </c>
      <c r="F5" s="13">
        <f>+E5*11.15%</f>
        <v>66.900000000000006</v>
      </c>
      <c r="G5" s="13">
        <f t="shared" si="1"/>
        <v>56.699999999999989</v>
      </c>
      <c r="H5" s="13">
        <f>+E5*0.5%</f>
        <v>3</v>
      </c>
      <c r="I5" s="13">
        <f>(+B5+D5)/12</f>
        <v>50</v>
      </c>
      <c r="J5" s="13"/>
      <c r="K5" s="13">
        <f t="shared" si="2"/>
        <v>35.416666666666664</v>
      </c>
      <c r="L5" s="14">
        <f>(+B5+D5)/24</f>
        <v>25</v>
      </c>
    </row>
    <row r="6" spans="1:12" x14ac:dyDescent="0.25">
      <c r="A6" s="81"/>
      <c r="B6" s="11">
        <v>1200</v>
      </c>
      <c r="C6" s="12">
        <v>1200</v>
      </c>
      <c r="D6" s="13"/>
      <c r="E6" s="13">
        <f t="shared" si="0"/>
        <v>1200</v>
      </c>
      <c r="F6" s="13">
        <f>+E6*11.15%</f>
        <v>133.80000000000001</v>
      </c>
      <c r="G6" s="15">
        <f t="shared" si="1"/>
        <v>113.39999999999998</v>
      </c>
      <c r="H6" s="13">
        <f>+E6*0.5%</f>
        <v>6</v>
      </c>
      <c r="I6" s="13">
        <f>(+B6+D6)/12</f>
        <v>100</v>
      </c>
      <c r="J6" s="13"/>
      <c r="K6" s="13">
        <f t="shared" si="2"/>
        <v>35.416666666666664</v>
      </c>
      <c r="L6" s="14">
        <f>(+B6+D6)/24</f>
        <v>50</v>
      </c>
    </row>
    <row r="7" spans="1:12" ht="15.75" thickBot="1" x14ac:dyDescent="0.3">
      <c r="A7" s="82"/>
      <c r="B7" s="16">
        <f t="shared" ref="B7" si="3">SUM(B3:B6)</f>
        <v>2729.6800000000003</v>
      </c>
      <c r="C7" s="16">
        <f t="shared" ref="C7" si="4">SUM(C3:C6)</f>
        <v>2729.6800000000003</v>
      </c>
      <c r="D7" s="17">
        <f t="shared" ref="D7" si="5">SUM(D3:D6)</f>
        <v>120.31</v>
      </c>
      <c r="E7" s="17">
        <f t="shared" ref="E7" si="6">SUM(E3:E6)</f>
        <v>2849.99</v>
      </c>
      <c r="F7" s="18">
        <f t="shared" ref="F7" si="7">SUM(F3:F6)</f>
        <v>317.77388500000001</v>
      </c>
      <c r="G7" s="17">
        <f t="shared" ref="G7" si="8">SUM(G3:G6)</f>
        <v>269.32405499999993</v>
      </c>
      <c r="H7" s="17">
        <f t="shared" ref="H7" si="9">SUM(H3:H6)</f>
        <v>14.24995</v>
      </c>
      <c r="I7" s="17">
        <f t="shared" ref="I7" si="10">SUM(I3:I6)</f>
        <v>237.49916666666667</v>
      </c>
      <c r="J7" s="17">
        <f t="shared" ref="J7" si="11">SUM(J3:J6)</f>
        <v>0</v>
      </c>
      <c r="K7" s="17">
        <f t="shared" ref="K7" si="12">SUM(K3:K6)</f>
        <v>141.66666666666666</v>
      </c>
      <c r="L7" s="19">
        <f t="shared" ref="L7" si="13">SUM(L3:L6)</f>
        <v>118.74958333333333</v>
      </c>
    </row>
    <row r="8" spans="1:12" x14ac:dyDescent="0.25">
      <c r="A8" s="20"/>
      <c r="B8" s="21"/>
      <c r="C8" s="22"/>
      <c r="D8" s="15"/>
      <c r="E8" s="15"/>
      <c r="F8" s="15"/>
      <c r="G8" s="23"/>
      <c r="H8" s="15"/>
      <c r="I8" s="15"/>
      <c r="J8" s="15"/>
      <c r="K8" s="15"/>
      <c r="L8" s="24"/>
    </row>
    <row r="9" spans="1:12" x14ac:dyDescent="0.25">
      <c r="A9" s="83" t="s">
        <v>12</v>
      </c>
      <c r="B9" s="11">
        <v>429.68</v>
      </c>
      <c r="C9" s="12">
        <v>214.84</v>
      </c>
      <c r="D9" s="13">
        <v>20.16</v>
      </c>
      <c r="E9" s="13">
        <f t="shared" ref="E9:E11" si="14">+B9+D9</f>
        <v>449.84000000000003</v>
      </c>
      <c r="F9" s="13">
        <f t="shared" ref="F9:F11" si="15">+E9*11.15%</f>
        <v>50.157160000000005</v>
      </c>
      <c r="G9" s="13">
        <f t="shared" ref="G9:G10" si="16">(+B9+D9)*9.45%</f>
        <v>42.509879999999995</v>
      </c>
      <c r="H9" s="13">
        <f>+E9*0.5%</f>
        <v>2.2492000000000001</v>
      </c>
      <c r="I9" s="13">
        <f>(+B9+D9)/12</f>
        <v>37.486666666666672</v>
      </c>
      <c r="J9" s="13">
        <v>235.57</v>
      </c>
      <c r="K9" s="13">
        <f t="shared" si="2"/>
        <v>35.416666666666664</v>
      </c>
      <c r="L9" s="14">
        <f>(+B9+D9)/24</f>
        <v>18.743333333333336</v>
      </c>
    </row>
    <row r="10" spans="1:12" x14ac:dyDescent="0.25">
      <c r="A10" s="83"/>
      <c r="B10" s="11">
        <v>1000</v>
      </c>
      <c r="C10" s="12">
        <v>1000</v>
      </c>
      <c r="D10" s="13"/>
      <c r="E10" s="13">
        <f t="shared" si="14"/>
        <v>1000</v>
      </c>
      <c r="F10" s="13">
        <f t="shared" si="15"/>
        <v>111.5</v>
      </c>
      <c r="G10" s="13">
        <f t="shared" si="16"/>
        <v>94.499999999999986</v>
      </c>
      <c r="H10" s="13">
        <f>+E10*0.5%</f>
        <v>5</v>
      </c>
      <c r="I10" s="13">
        <f>(+B10+D10)/12</f>
        <v>83.333333333333329</v>
      </c>
      <c r="J10" s="13"/>
      <c r="K10" s="13">
        <f t="shared" si="2"/>
        <v>35.416666666666664</v>
      </c>
      <c r="L10" s="14">
        <f>(+B10+D10)/24</f>
        <v>41.666666666666664</v>
      </c>
    </row>
    <row r="11" spans="1:12" x14ac:dyDescent="0.25">
      <c r="A11" s="83"/>
      <c r="B11" s="11">
        <v>0</v>
      </c>
      <c r="C11" s="12">
        <v>0</v>
      </c>
      <c r="D11" s="13"/>
      <c r="E11" s="13">
        <f t="shared" si="14"/>
        <v>0</v>
      </c>
      <c r="F11" s="13">
        <f t="shared" si="15"/>
        <v>0</v>
      </c>
      <c r="G11" s="13"/>
      <c r="H11" s="13">
        <f>+E11*0.5%</f>
        <v>0</v>
      </c>
      <c r="I11" s="13">
        <f>(+B11+D11)/12</f>
        <v>0</v>
      </c>
      <c r="J11" s="13"/>
      <c r="K11" s="13"/>
      <c r="L11" s="14">
        <f>(+B11+D11)/24</f>
        <v>0</v>
      </c>
    </row>
    <row r="12" spans="1:12" ht="15.75" thickBot="1" x14ac:dyDescent="0.3">
      <c r="A12" s="83"/>
      <c r="B12" s="25">
        <f>SUM(B9:B11)</f>
        <v>1429.68</v>
      </c>
      <c r="C12" s="25">
        <f>SUM(C9:C11)</f>
        <v>1214.8399999999999</v>
      </c>
      <c r="D12" s="26">
        <f t="shared" ref="D12:L12" si="17">SUM(D9:D11)</f>
        <v>20.16</v>
      </c>
      <c r="E12" s="26">
        <f t="shared" si="17"/>
        <v>1449.8400000000001</v>
      </c>
      <c r="F12" s="27">
        <f t="shared" si="17"/>
        <v>161.65716</v>
      </c>
      <c r="G12" s="26">
        <f t="shared" si="17"/>
        <v>137.00987999999998</v>
      </c>
      <c r="H12" s="26">
        <f t="shared" si="17"/>
        <v>7.2492000000000001</v>
      </c>
      <c r="I12" s="28">
        <f t="shared" si="17"/>
        <v>120.82</v>
      </c>
      <c r="J12" s="26">
        <f t="shared" si="17"/>
        <v>235.57</v>
      </c>
      <c r="K12" s="26">
        <f t="shared" si="17"/>
        <v>70.833333333333329</v>
      </c>
      <c r="L12" s="29">
        <f t="shared" si="17"/>
        <v>60.41</v>
      </c>
    </row>
    <row r="13" spans="1:12" ht="15.75" thickTop="1" x14ac:dyDescent="0.25">
      <c r="A13" s="20"/>
      <c r="B13" s="21"/>
      <c r="C13" s="22"/>
      <c r="D13" s="15"/>
      <c r="E13" s="15"/>
      <c r="F13" s="15"/>
      <c r="G13" s="23"/>
      <c r="H13" s="15"/>
      <c r="I13" s="15"/>
      <c r="J13" s="15"/>
      <c r="K13" s="15"/>
      <c r="L13" s="24"/>
    </row>
    <row r="14" spans="1:12" x14ac:dyDescent="0.25">
      <c r="A14" s="78" t="s">
        <v>13</v>
      </c>
      <c r="B14" s="11">
        <v>433.07</v>
      </c>
      <c r="C14" s="12">
        <v>433.07</v>
      </c>
      <c r="D14" s="13">
        <v>139.78</v>
      </c>
      <c r="E14" s="13">
        <f t="shared" ref="E14:E20" si="18">+B14+D14</f>
        <v>572.85</v>
      </c>
      <c r="F14" s="13">
        <f t="shared" ref="F14:F22" si="19">+E14*11.15%</f>
        <v>63.872775000000004</v>
      </c>
      <c r="G14" s="13">
        <f t="shared" ref="G14:G22" si="20">(+B14+D14)*9.45%</f>
        <v>54.134324999999997</v>
      </c>
      <c r="H14" s="13">
        <f>+E14*0.5%</f>
        <v>2.8642500000000002</v>
      </c>
      <c r="I14" s="13">
        <f>(+B14+D14)/12</f>
        <v>47.737500000000004</v>
      </c>
      <c r="J14" s="13"/>
      <c r="K14" s="13">
        <f t="shared" si="2"/>
        <v>35.416666666666664</v>
      </c>
      <c r="L14" s="14">
        <f>(+B14+D14)/24</f>
        <v>23.868750000000002</v>
      </c>
    </row>
    <row r="15" spans="1:12" x14ac:dyDescent="0.25">
      <c r="A15" s="78"/>
      <c r="B15" s="11">
        <v>433.07</v>
      </c>
      <c r="C15" s="12">
        <v>433.07</v>
      </c>
      <c r="D15" s="13">
        <v>15.28</v>
      </c>
      <c r="E15" s="13">
        <f t="shared" si="18"/>
        <v>448.34999999999997</v>
      </c>
      <c r="F15" s="13">
        <f t="shared" si="19"/>
        <v>49.991025</v>
      </c>
      <c r="G15" s="13">
        <f t="shared" si="20"/>
        <v>42.369074999999988</v>
      </c>
      <c r="H15" s="13">
        <f t="shared" ref="H15:H22" si="21">+E15*0.5%</f>
        <v>2.2417499999999997</v>
      </c>
      <c r="I15" s="13">
        <f t="shared" ref="I15:I22" si="22">(+B15+D15)/12</f>
        <v>37.362499999999997</v>
      </c>
      <c r="J15" s="13"/>
      <c r="K15" s="13">
        <f t="shared" si="2"/>
        <v>35.416666666666664</v>
      </c>
      <c r="L15" s="14">
        <f t="shared" ref="L15:L22" si="23">(+B15+D15)/24</f>
        <v>18.681249999999999</v>
      </c>
    </row>
    <row r="16" spans="1:12" x14ac:dyDescent="0.25">
      <c r="A16" s="78"/>
      <c r="B16" s="11">
        <v>433.07</v>
      </c>
      <c r="C16" s="12">
        <v>433.07</v>
      </c>
      <c r="D16" s="13">
        <v>34.29</v>
      </c>
      <c r="E16" s="13">
        <f t="shared" si="18"/>
        <v>467.36</v>
      </c>
      <c r="F16" s="13">
        <f t="shared" si="19"/>
        <v>52.110640000000004</v>
      </c>
      <c r="G16" s="13">
        <f t="shared" si="20"/>
        <v>44.165519999999994</v>
      </c>
      <c r="H16" s="13">
        <f t="shared" si="21"/>
        <v>2.3368000000000002</v>
      </c>
      <c r="I16" s="13">
        <f t="shared" si="22"/>
        <v>38.946666666666665</v>
      </c>
      <c r="J16" s="13"/>
      <c r="K16" s="13">
        <f t="shared" si="2"/>
        <v>35.416666666666664</v>
      </c>
      <c r="L16" s="14">
        <f t="shared" si="23"/>
        <v>19.473333333333333</v>
      </c>
    </row>
    <row r="17" spans="1:12" x14ac:dyDescent="0.25">
      <c r="A17" s="78"/>
      <c r="B17" s="11">
        <v>433.07</v>
      </c>
      <c r="C17" s="12">
        <v>433.07</v>
      </c>
      <c r="D17" s="13">
        <v>16.93</v>
      </c>
      <c r="E17" s="13">
        <f t="shared" si="18"/>
        <v>450</v>
      </c>
      <c r="F17" s="13">
        <f t="shared" si="19"/>
        <v>50.175000000000004</v>
      </c>
      <c r="G17" s="13">
        <f t="shared" si="20"/>
        <v>42.524999999999991</v>
      </c>
      <c r="H17" s="13">
        <f t="shared" si="21"/>
        <v>2.25</v>
      </c>
      <c r="I17" s="13">
        <f t="shared" si="22"/>
        <v>37.5</v>
      </c>
      <c r="J17" s="13"/>
      <c r="K17" s="13">
        <f t="shared" si="2"/>
        <v>35.416666666666664</v>
      </c>
      <c r="L17" s="14">
        <f t="shared" si="23"/>
        <v>18.75</v>
      </c>
    </row>
    <row r="18" spans="1:12" x14ac:dyDescent="0.25">
      <c r="A18" s="78"/>
      <c r="B18" s="11">
        <v>433.07</v>
      </c>
      <c r="C18" s="12">
        <v>433.07</v>
      </c>
      <c r="D18" s="13">
        <v>57.73</v>
      </c>
      <c r="E18" s="13">
        <f t="shared" si="18"/>
        <v>490.8</v>
      </c>
      <c r="F18" s="13">
        <f t="shared" si="19"/>
        <v>54.724200000000003</v>
      </c>
      <c r="G18" s="13">
        <f t="shared" si="20"/>
        <v>46.380599999999994</v>
      </c>
      <c r="H18" s="13">
        <f t="shared" si="21"/>
        <v>2.4540000000000002</v>
      </c>
      <c r="I18" s="13">
        <f t="shared" si="22"/>
        <v>40.9</v>
      </c>
      <c r="J18" s="13"/>
      <c r="K18" s="13">
        <f t="shared" si="2"/>
        <v>35.416666666666664</v>
      </c>
      <c r="L18" s="14">
        <f t="shared" si="23"/>
        <v>20.45</v>
      </c>
    </row>
    <row r="19" spans="1:12" x14ac:dyDescent="0.25">
      <c r="A19" s="78"/>
      <c r="B19" s="11">
        <v>433.07</v>
      </c>
      <c r="C19" s="12">
        <v>433.07</v>
      </c>
      <c r="D19" s="13">
        <v>50.52</v>
      </c>
      <c r="E19" s="13">
        <f t="shared" si="18"/>
        <v>483.59</v>
      </c>
      <c r="F19" s="13">
        <f t="shared" si="19"/>
        <v>53.920285</v>
      </c>
      <c r="G19" s="13">
        <f t="shared" si="20"/>
        <v>45.699254999999994</v>
      </c>
      <c r="H19" s="13">
        <f t="shared" si="21"/>
        <v>2.4179499999999998</v>
      </c>
      <c r="I19" s="13">
        <f t="shared" si="22"/>
        <v>40.299166666666665</v>
      </c>
      <c r="J19" s="13"/>
      <c r="K19" s="13">
        <f t="shared" si="2"/>
        <v>35.416666666666664</v>
      </c>
      <c r="L19" s="14">
        <f t="shared" si="23"/>
        <v>20.149583333333332</v>
      </c>
    </row>
    <row r="20" spans="1:12" x14ac:dyDescent="0.25">
      <c r="A20" s="78"/>
      <c r="B20" s="11">
        <v>433.07</v>
      </c>
      <c r="C20" s="12">
        <v>433.07</v>
      </c>
      <c r="D20" s="13">
        <v>101.79</v>
      </c>
      <c r="E20" s="13">
        <f t="shared" si="18"/>
        <v>534.86</v>
      </c>
      <c r="F20" s="13">
        <f t="shared" si="19"/>
        <v>59.636890000000001</v>
      </c>
      <c r="G20" s="13">
        <f t="shared" si="20"/>
        <v>50.544269999999997</v>
      </c>
      <c r="H20" s="13">
        <f t="shared" si="21"/>
        <v>2.6743000000000001</v>
      </c>
      <c r="I20" s="13">
        <f t="shared" si="22"/>
        <v>44.571666666666665</v>
      </c>
      <c r="J20" s="13"/>
      <c r="K20" s="13">
        <f t="shared" si="2"/>
        <v>35.416666666666664</v>
      </c>
      <c r="L20" s="14">
        <f t="shared" si="23"/>
        <v>22.285833333333333</v>
      </c>
    </row>
    <row r="21" spans="1:12" x14ac:dyDescent="0.25">
      <c r="A21" s="78"/>
      <c r="B21" s="11">
        <v>433.07</v>
      </c>
      <c r="C21" s="12">
        <v>433.07</v>
      </c>
      <c r="D21" s="13">
        <v>166.91</v>
      </c>
      <c r="E21" s="13">
        <f t="shared" ref="E21" si="24">+B21+D21</f>
        <v>599.98</v>
      </c>
      <c r="F21" s="13">
        <f t="shared" ref="F21" si="25">+E21*11.15%</f>
        <v>66.897770000000008</v>
      </c>
      <c r="G21" s="13">
        <f t="shared" ref="G21" si="26">(+B21+D21)*9.45%</f>
        <v>56.698109999999993</v>
      </c>
      <c r="H21" s="13">
        <f t="shared" ref="H21" si="27">+E21*0.5%</f>
        <v>2.9999000000000002</v>
      </c>
      <c r="I21" s="13">
        <f t="shared" ref="I21" si="28">(+B21+D21)/12</f>
        <v>49.998333333333335</v>
      </c>
      <c r="J21" s="13"/>
      <c r="K21" s="13">
        <f t="shared" si="2"/>
        <v>35.416666666666664</v>
      </c>
      <c r="L21" s="14">
        <f t="shared" ref="L21" si="29">(+B21+D21)/24</f>
        <v>24.999166666666667</v>
      </c>
    </row>
    <row r="22" spans="1:12" x14ac:dyDescent="0.25">
      <c r="A22" s="78"/>
      <c r="B22" s="11">
        <v>433.07</v>
      </c>
      <c r="C22" s="12">
        <v>433.07</v>
      </c>
      <c r="D22" s="13">
        <v>57.75</v>
      </c>
      <c r="E22" s="13">
        <f>+B22+D22</f>
        <v>490.82</v>
      </c>
      <c r="F22" s="13">
        <f t="shared" si="19"/>
        <v>54.726430000000001</v>
      </c>
      <c r="G22" s="15">
        <f t="shared" si="20"/>
        <v>46.38248999999999</v>
      </c>
      <c r="H22" s="13">
        <f t="shared" si="21"/>
        <v>2.4540999999999999</v>
      </c>
      <c r="I22" s="13">
        <f t="shared" si="22"/>
        <v>40.901666666666664</v>
      </c>
      <c r="J22" s="13"/>
      <c r="K22" s="13">
        <f t="shared" si="2"/>
        <v>35.416666666666664</v>
      </c>
      <c r="L22" s="14">
        <f t="shared" si="23"/>
        <v>20.450833333333332</v>
      </c>
    </row>
    <row r="23" spans="1:12" ht="15.75" thickBot="1" x14ac:dyDescent="0.3">
      <c r="A23" s="78"/>
      <c r="B23" s="30">
        <f>SUM(B14:B22)</f>
        <v>3897.6300000000006</v>
      </c>
      <c r="C23" s="30">
        <f>SUM(C14:C22)</f>
        <v>3897.6300000000006</v>
      </c>
      <c r="D23" s="31">
        <f t="shared" ref="D23:I23" si="30">SUM(D14:D22)</f>
        <v>640.98</v>
      </c>
      <c r="E23" s="31">
        <f t="shared" si="30"/>
        <v>4538.6100000000006</v>
      </c>
      <c r="F23" s="32">
        <f t="shared" si="30"/>
        <v>506.05501499999997</v>
      </c>
      <c r="G23" s="31">
        <f t="shared" si="30"/>
        <v>428.89864499999999</v>
      </c>
      <c r="H23" s="31">
        <f t="shared" si="30"/>
        <v>22.693049999999999</v>
      </c>
      <c r="I23" s="31">
        <f t="shared" si="30"/>
        <v>378.21749999999997</v>
      </c>
      <c r="J23" s="31">
        <f>SUM(J14:J22)</f>
        <v>0</v>
      </c>
      <c r="K23" s="31">
        <f t="shared" ref="K23:L23" si="31">SUM(K14:K22)</f>
        <v>318.75</v>
      </c>
      <c r="L23" s="33">
        <f t="shared" si="31"/>
        <v>189.10874999999999</v>
      </c>
    </row>
    <row r="24" spans="1:12" ht="15.75" thickTop="1" x14ac:dyDescent="0.25">
      <c r="A24" s="20"/>
      <c r="B24" s="21"/>
      <c r="C24" s="22"/>
      <c r="D24" s="15"/>
      <c r="E24" s="15"/>
      <c r="F24" s="15"/>
      <c r="G24" s="23"/>
      <c r="H24" s="15"/>
      <c r="I24" s="15"/>
      <c r="J24" s="15"/>
      <c r="K24" s="15"/>
      <c r="L24" s="24"/>
    </row>
    <row r="25" spans="1:12" x14ac:dyDescent="0.25">
      <c r="A25" s="79" t="s">
        <v>14</v>
      </c>
      <c r="B25" s="11">
        <v>3000</v>
      </c>
      <c r="C25" s="12">
        <v>3000</v>
      </c>
      <c r="D25" s="13"/>
      <c r="E25" s="13">
        <f t="shared" ref="E25" si="32">+B25+D25</f>
        <v>3000</v>
      </c>
      <c r="F25" s="13">
        <f t="shared" ref="F25" si="33">+E25*11.15%</f>
        <v>334.5</v>
      </c>
      <c r="G25" s="13">
        <f>(+B25+D25)*9.45%</f>
        <v>283.49999999999994</v>
      </c>
      <c r="H25" s="13">
        <f t="shared" ref="H25" si="34">+E25*0.5%</f>
        <v>15</v>
      </c>
      <c r="I25" s="13">
        <f t="shared" ref="I25" si="35">(+B25+D25)/12</f>
        <v>250</v>
      </c>
      <c r="J25" s="13"/>
      <c r="K25" s="13">
        <f t="shared" si="2"/>
        <v>35.416666666666664</v>
      </c>
      <c r="L25" s="14">
        <f t="shared" ref="L25" si="36">(+B25+D25)/24</f>
        <v>125</v>
      </c>
    </row>
    <row r="26" spans="1:12" ht="15.75" thickBot="1" x14ac:dyDescent="0.3">
      <c r="A26" s="79"/>
      <c r="B26" s="34">
        <f>SUM(B25)</f>
        <v>3000</v>
      </c>
      <c r="C26" s="34">
        <f>SUM(C25)</f>
        <v>3000</v>
      </c>
      <c r="D26" s="35">
        <f t="shared" ref="D26:F26" si="37">SUM(D25)</f>
        <v>0</v>
      </c>
      <c r="E26" s="35">
        <f t="shared" si="37"/>
        <v>3000</v>
      </c>
      <c r="F26" s="36">
        <f t="shared" si="37"/>
        <v>334.5</v>
      </c>
      <c r="G26" s="37">
        <f t="shared" ref="G26" si="38">(+B26+D26)*9.45%</f>
        <v>283.49999999999994</v>
      </c>
      <c r="H26" s="35">
        <f t="shared" ref="H26:L26" si="39">SUM(H25)</f>
        <v>15</v>
      </c>
      <c r="I26" s="36">
        <f t="shared" si="39"/>
        <v>250</v>
      </c>
      <c r="J26" s="35">
        <f t="shared" si="39"/>
        <v>0</v>
      </c>
      <c r="K26" s="35">
        <f t="shared" si="39"/>
        <v>35.416666666666664</v>
      </c>
      <c r="L26" s="38">
        <f t="shared" si="39"/>
        <v>125</v>
      </c>
    </row>
    <row r="27" spans="1:12" ht="15.75" thickTop="1" x14ac:dyDescent="0.25">
      <c r="A27" s="20"/>
      <c r="B27" s="21"/>
      <c r="C27" s="22"/>
      <c r="D27" s="15"/>
      <c r="E27" s="15"/>
      <c r="F27" s="15"/>
      <c r="G27" s="23"/>
      <c r="H27" s="15"/>
      <c r="I27" s="15"/>
      <c r="J27" s="15"/>
      <c r="K27" s="15"/>
      <c r="L27" s="24"/>
    </row>
    <row r="28" spans="1:12" x14ac:dyDescent="0.25">
      <c r="A28" s="84" t="s">
        <v>15</v>
      </c>
      <c r="B28" s="11">
        <v>653.27</v>
      </c>
      <c r="C28" s="12">
        <v>653.27</v>
      </c>
      <c r="D28" s="13">
        <v>75.319999999999993</v>
      </c>
      <c r="E28" s="13">
        <f>+B28+D28</f>
        <v>728.58999999999992</v>
      </c>
      <c r="F28" s="13">
        <f t="shared" ref="F28:F32" si="40">+E28*11.15%</f>
        <v>81.237784999999988</v>
      </c>
      <c r="G28" s="13">
        <f t="shared" ref="G28:G32" si="41">(+B28+D28)*9.45%</f>
        <v>68.851754999999983</v>
      </c>
      <c r="H28" s="13">
        <f>+E28*0.5%</f>
        <v>3.6429499999999995</v>
      </c>
      <c r="I28" s="13">
        <f>(+B28+D28)/12</f>
        <v>60.715833333333329</v>
      </c>
      <c r="J28" s="13"/>
      <c r="K28" s="13">
        <f t="shared" si="2"/>
        <v>35.416666666666664</v>
      </c>
      <c r="L28" s="14">
        <f>(+B28+D28)/24</f>
        <v>30.357916666666664</v>
      </c>
    </row>
    <row r="29" spans="1:12" x14ac:dyDescent="0.25">
      <c r="A29" s="84"/>
      <c r="B29" s="39">
        <v>480</v>
      </c>
      <c r="C29" s="40">
        <v>480</v>
      </c>
      <c r="D29" s="13">
        <v>3.93</v>
      </c>
      <c r="E29" s="13">
        <f t="shared" ref="E29:E31" si="42">+B29+D29</f>
        <v>483.93</v>
      </c>
      <c r="F29" s="13">
        <f t="shared" si="40"/>
        <v>53.958195000000003</v>
      </c>
      <c r="G29" s="13">
        <f t="shared" si="41"/>
        <v>45.731384999999996</v>
      </c>
      <c r="H29" s="13">
        <f>+E29*0.5%</f>
        <v>2.4196500000000003</v>
      </c>
      <c r="I29" s="13">
        <f t="shared" ref="I29:I32" si="43">(+B29+D29)/12</f>
        <v>40.327500000000001</v>
      </c>
      <c r="J29" s="13"/>
      <c r="K29" s="13">
        <f t="shared" si="2"/>
        <v>35.416666666666664</v>
      </c>
      <c r="L29" s="14">
        <f t="shared" ref="L29:L32" si="44">(+B29+D29)/24</f>
        <v>20.16375</v>
      </c>
    </row>
    <row r="30" spans="1:12" x14ac:dyDescent="0.25">
      <c r="A30" s="84"/>
      <c r="B30" s="39">
        <v>480</v>
      </c>
      <c r="C30" s="40">
        <v>480</v>
      </c>
      <c r="D30" s="13">
        <v>9.81</v>
      </c>
      <c r="E30" s="13">
        <f t="shared" si="42"/>
        <v>489.81</v>
      </c>
      <c r="F30" s="13">
        <f t="shared" si="40"/>
        <v>54.613815000000002</v>
      </c>
      <c r="G30" s="13">
        <f t="shared" si="41"/>
        <v>46.287044999999992</v>
      </c>
      <c r="H30" s="13">
        <f>+E30*0.5%</f>
        <v>2.4490500000000002</v>
      </c>
      <c r="I30" s="13">
        <f t="shared" si="43"/>
        <v>40.817500000000003</v>
      </c>
      <c r="J30" s="13"/>
      <c r="K30" s="13">
        <f t="shared" si="2"/>
        <v>35.416666666666664</v>
      </c>
      <c r="L30" s="14">
        <f t="shared" si="44"/>
        <v>20.408750000000001</v>
      </c>
    </row>
    <row r="31" spans="1:12" x14ac:dyDescent="0.25">
      <c r="A31" s="84"/>
      <c r="B31" s="39">
        <v>480</v>
      </c>
      <c r="C31" s="40">
        <v>480</v>
      </c>
      <c r="D31" s="13">
        <v>83.4</v>
      </c>
      <c r="E31" s="13">
        <f t="shared" si="42"/>
        <v>563.4</v>
      </c>
      <c r="F31" s="13">
        <f t="shared" si="40"/>
        <v>62.819099999999999</v>
      </c>
      <c r="G31" s="13">
        <f t="shared" si="41"/>
        <v>53.241299999999988</v>
      </c>
      <c r="H31" s="13">
        <f>+E31*0.5%</f>
        <v>2.8169999999999997</v>
      </c>
      <c r="I31" s="13">
        <f t="shared" si="43"/>
        <v>46.949999999999996</v>
      </c>
      <c r="J31" s="13"/>
      <c r="K31" s="13">
        <f t="shared" si="2"/>
        <v>35.416666666666664</v>
      </c>
      <c r="L31" s="14">
        <f t="shared" si="44"/>
        <v>23.474999999999998</v>
      </c>
    </row>
    <row r="32" spans="1:12" x14ac:dyDescent="0.25">
      <c r="A32" s="84"/>
      <c r="B32" s="39">
        <v>425</v>
      </c>
      <c r="C32" s="40">
        <v>425</v>
      </c>
      <c r="D32" s="13">
        <v>105.01</v>
      </c>
      <c r="E32" s="13">
        <f>+B32+D32</f>
        <v>530.01</v>
      </c>
      <c r="F32" s="13">
        <f t="shared" si="40"/>
        <v>59.096114999999998</v>
      </c>
      <c r="G32" s="15">
        <f t="shared" si="41"/>
        <v>50.085944999999995</v>
      </c>
      <c r="H32" s="13">
        <f>+E32*0.5%</f>
        <v>2.6500499999999998</v>
      </c>
      <c r="I32" s="13">
        <f t="shared" si="43"/>
        <v>44.167499999999997</v>
      </c>
      <c r="J32" s="13"/>
      <c r="K32" s="13">
        <f t="shared" si="2"/>
        <v>35.416666666666664</v>
      </c>
      <c r="L32" s="14">
        <f t="shared" si="44"/>
        <v>22.083749999999998</v>
      </c>
    </row>
    <row r="33" spans="1:12" ht="15.75" thickBot="1" x14ac:dyDescent="0.3">
      <c r="A33" s="84"/>
      <c r="B33" s="41">
        <f>SUM(B28:B32)</f>
        <v>2518.27</v>
      </c>
      <c r="C33" s="41">
        <f>SUM(C28:C32)</f>
        <v>2518.27</v>
      </c>
      <c r="D33" s="41">
        <f t="shared" ref="D33:E33" si="45">SUM(D28:D32)</f>
        <v>277.47000000000003</v>
      </c>
      <c r="E33" s="41">
        <f t="shared" si="45"/>
        <v>2795.74</v>
      </c>
      <c r="F33" s="41">
        <f>SUM(F28:F32)</f>
        <v>311.72501</v>
      </c>
      <c r="G33" s="41">
        <f t="shared" ref="G33" si="46">SUM(G28:G32)</f>
        <v>264.19743</v>
      </c>
      <c r="H33" s="41">
        <f>SUM(H28:H32)</f>
        <v>13.9787</v>
      </c>
      <c r="I33" s="41">
        <f t="shared" ref="I33:L33" si="47">SUM(I28:I32)</f>
        <v>232.9783333333333</v>
      </c>
      <c r="J33" s="41">
        <f t="shared" si="47"/>
        <v>0</v>
      </c>
      <c r="K33" s="41">
        <f t="shared" si="47"/>
        <v>177.08333333333331</v>
      </c>
      <c r="L33" s="41">
        <f t="shared" si="47"/>
        <v>116.48916666666665</v>
      </c>
    </row>
    <row r="34" spans="1:12" ht="15.75" thickTop="1" x14ac:dyDescent="0.25">
      <c r="A34" s="20"/>
      <c r="B34" s="21"/>
      <c r="C34" s="22"/>
      <c r="D34" s="15"/>
      <c r="E34" s="15"/>
      <c r="F34" s="15"/>
      <c r="G34" s="15"/>
      <c r="H34" s="15"/>
      <c r="I34" s="15"/>
      <c r="J34" s="15"/>
      <c r="K34" s="15"/>
      <c r="L34" s="24"/>
    </row>
    <row r="35" spans="1:12" ht="15.75" thickBot="1" x14ac:dyDescent="0.3">
      <c r="A35" s="42" t="s">
        <v>16</v>
      </c>
      <c r="B35" s="43">
        <f>+B7+B12+B23+B33+B26</f>
        <v>13575.260000000002</v>
      </c>
      <c r="C35" s="43">
        <f t="shared" ref="C35:I35" si="48">+C7+C12+C23+C33+C26</f>
        <v>13360.420000000002</v>
      </c>
      <c r="D35" s="43">
        <f t="shared" si="48"/>
        <v>1058.92</v>
      </c>
      <c r="E35" s="43">
        <f t="shared" si="48"/>
        <v>14634.18</v>
      </c>
      <c r="F35" s="43">
        <f t="shared" si="48"/>
        <v>1631.7110699999998</v>
      </c>
      <c r="G35" s="43">
        <f t="shared" si="48"/>
        <v>1382.9300099999998</v>
      </c>
      <c r="H35" s="43">
        <f t="shared" si="48"/>
        <v>73.170900000000003</v>
      </c>
      <c r="I35" s="43">
        <f t="shared" si="48"/>
        <v>1219.5149999999999</v>
      </c>
      <c r="J35" s="43">
        <f>+J7+J12+J23+J33</f>
        <v>235.57</v>
      </c>
      <c r="K35" s="43">
        <f>+K7+K12+K23+K33+K26</f>
        <v>743.74999999999989</v>
      </c>
      <c r="L35" s="43">
        <f>+L7+L12+L23+L33+L26</f>
        <v>609.75749999999994</v>
      </c>
    </row>
    <row r="38" spans="1:12" s="44" customFormat="1" ht="15.75" thickBot="1" x14ac:dyDescent="0.3">
      <c r="A38" s="44" t="s">
        <v>18</v>
      </c>
    </row>
    <row r="39" spans="1:12" ht="45.75" thickBot="1" x14ac:dyDescent="0.3">
      <c r="A39" s="1" t="s">
        <v>0</v>
      </c>
      <c r="B39" s="2" t="s">
        <v>1</v>
      </c>
      <c r="C39" s="3" t="s">
        <v>2</v>
      </c>
      <c r="D39" s="4" t="s">
        <v>3</v>
      </c>
      <c r="E39" s="4" t="s">
        <v>4</v>
      </c>
      <c r="F39" s="4" t="s">
        <v>5</v>
      </c>
      <c r="G39" s="4" t="s">
        <v>6</v>
      </c>
      <c r="H39" s="4" t="s">
        <v>7</v>
      </c>
      <c r="I39" s="4" t="s">
        <v>8</v>
      </c>
      <c r="J39" s="4"/>
      <c r="K39" s="4" t="s">
        <v>9</v>
      </c>
      <c r="L39" s="5" t="s">
        <v>10</v>
      </c>
    </row>
    <row r="40" spans="1:12" x14ac:dyDescent="0.25">
      <c r="A40" s="80" t="s">
        <v>11</v>
      </c>
      <c r="B40" s="6">
        <v>429.68</v>
      </c>
      <c r="C40" s="7">
        <v>429.68</v>
      </c>
      <c r="D40" s="8">
        <v>120.31</v>
      </c>
      <c r="E40" s="8">
        <f>+B40+D40</f>
        <v>549.99</v>
      </c>
      <c r="F40" s="8">
        <f>+E40*11.15%</f>
        <v>61.323885000000004</v>
      </c>
      <c r="G40" s="9">
        <f>(+B40+D40)*9.45%</f>
        <v>51.974054999999993</v>
      </c>
      <c r="H40" s="8">
        <f>+E40*0.5%</f>
        <v>2.7499500000000001</v>
      </c>
      <c r="I40" s="8">
        <f>(+B40+D40)/12</f>
        <v>45.832500000000003</v>
      </c>
      <c r="J40" s="8"/>
      <c r="K40" s="8">
        <f>425/12</f>
        <v>35.416666666666664</v>
      </c>
      <c r="L40" s="10">
        <f>(+B40+D40)/24</f>
        <v>22.916250000000002</v>
      </c>
    </row>
    <row r="41" spans="1:12" x14ac:dyDescent="0.25">
      <c r="A41" s="81"/>
      <c r="B41" s="11">
        <v>500</v>
      </c>
      <c r="C41" s="12">
        <v>500</v>
      </c>
      <c r="D41" s="13"/>
      <c r="E41" s="13">
        <f t="shared" ref="E41:E43" si="49">+B41+D41</f>
        <v>500</v>
      </c>
      <c r="F41" s="13">
        <f>+E41*11.15%</f>
        <v>55.75</v>
      </c>
      <c r="G41" s="13">
        <f t="shared" ref="G41:G43" si="50">(+B41+D41)*9.45%</f>
        <v>47.249999999999993</v>
      </c>
      <c r="H41" s="13">
        <f>+E41*0.5%</f>
        <v>2.5</v>
      </c>
      <c r="I41" s="13">
        <f>(+B41+D41)/12</f>
        <v>41.666666666666664</v>
      </c>
      <c r="J41" s="13"/>
      <c r="K41" s="13">
        <f t="shared" ref="K41:K68" si="51">425/12</f>
        <v>35.416666666666664</v>
      </c>
      <c r="L41" s="14">
        <f>(+B41+D41)/24</f>
        <v>20.833333333333332</v>
      </c>
    </row>
    <row r="42" spans="1:12" x14ac:dyDescent="0.25">
      <c r="A42" s="81"/>
      <c r="B42" s="11">
        <v>600</v>
      </c>
      <c r="C42" s="12">
        <v>600</v>
      </c>
      <c r="D42" s="13"/>
      <c r="E42" s="13">
        <f t="shared" si="49"/>
        <v>600</v>
      </c>
      <c r="F42" s="13">
        <f>+E42*11.15%</f>
        <v>66.900000000000006</v>
      </c>
      <c r="G42" s="13">
        <f t="shared" si="50"/>
        <v>56.699999999999989</v>
      </c>
      <c r="H42" s="13">
        <f>+E42*0.5%</f>
        <v>3</v>
      </c>
      <c r="I42" s="13">
        <f>(+B42+D42)/12</f>
        <v>50</v>
      </c>
      <c r="J42" s="13"/>
      <c r="K42" s="13">
        <f t="shared" si="51"/>
        <v>35.416666666666664</v>
      </c>
      <c r="L42" s="14">
        <f>(+B42+D42)/24</f>
        <v>25</v>
      </c>
    </row>
    <row r="43" spans="1:12" x14ac:dyDescent="0.25">
      <c r="A43" s="81"/>
      <c r="B43" s="11">
        <v>1200</v>
      </c>
      <c r="C43" s="12">
        <v>1200</v>
      </c>
      <c r="D43" s="13"/>
      <c r="E43" s="13">
        <f t="shared" si="49"/>
        <v>1200</v>
      </c>
      <c r="F43" s="13">
        <f>+E43*11.15%</f>
        <v>133.80000000000001</v>
      </c>
      <c r="G43" s="15">
        <f t="shared" si="50"/>
        <v>113.39999999999998</v>
      </c>
      <c r="H43" s="13">
        <f>+E43*0.5%</f>
        <v>6</v>
      </c>
      <c r="I43" s="13">
        <f>(+B43+D43)/12</f>
        <v>100</v>
      </c>
      <c r="J43" s="13"/>
      <c r="K43" s="13">
        <f t="shared" si="51"/>
        <v>35.416666666666664</v>
      </c>
      <c r="L43" s="14">
        <f>(+B43+D43)/24</f>
        <v>50</v>
      </c>
    </row>
    <row r="44" spans="1:12" ht="15.75" thickBot="1" x14ac:dyDescent="0.3">
      <c r="A44" s="82"/>
      <c r="B44" s="16">
        <f t="shared" ref="B44" si="52">SUM(B40:B43)</f>
        <v>2729.6800000000003</v>
      </c>
      <c r="C44" s="16">
        <f t="shared" ref="C44" si="53">SUM(C40:C43)</f>
        <v>2729.6800000000003</v>
      </c>
      <c r="D44" s="17">
        <f t="shared" ref="D44" si="54">SUM(D40:D43)</f>
        <v>120.31</v>
      </c>
      <c r="E44" s="17">
        <f t="shared" ref="E44" si="55">SUM(E40:E43)</f>
        <v>2849.99</v>
      </c>
      <c r="F44" s="18">
        <f t="shared" ref="F44" si="56">SUM(F40:F43)</f>
        <v>317.77388500000001</v>
      </c>
      <c r="G44" s="17">
        <f t="shared" ref="G44" si="57">SUM(G40:G43)</f>
        <v>269.32405499999993</v>
      </c>
      <c r="H44" s="17">
        <f t="shared" ref="H44" si="58">SUM(H40:H43)</f>
        <v>14.24995</v>
      </c>
      <c r="I44" s="17">
        <f t="shared" ref="I44" si="59">SUM(I40:I43)</f>
        <v>237.49916666666667</v>
      </c>
      <c r="J44" s="17">
        <f t="shared" ref="J44" si="60">SUM(J40:J43)</f>
        <v>0</v>
      </c>
      <c r="K44" s="17">
        <f t="shared" ref="K44" si="61">SUM(K40:K43)</f>
        <v>141.66666666666666</v>
      </c>
      <c r="L44" s="19">
        <f t="shared" ref="L44" si="62">SUM(L40:L43)</f>
        <v>118.74958333333333</v>
      </c>
    </row>
    <row r="45" spans="1:12" x14ac:dyDescent="0.25">
      <c r="A45" s="20"/>
      <c r="B45" s="21"/>
      <c r="C45" s="22"/>
      <c r="D45" s="15"/>
      <c r="E45" s="15"/>
      <c r="F45" s="15"/>
      <c r="G45" s="23"/>
      <c r="H45" s="15"/>
      <c r="I45" s="15"/>
      <c r="J45" s="15"/>
      <c r="K45" s="15"/>
      <c r="L45" s="24"/>
    </row>
    <row r="46" spans="1:12" x14ac:dyDescent="0.25">
      <c r="A46" s="83" t="s">
        <v>12</v>
      </c>
      <c r="B46" s="11">
        <v>429.68</v>
      </c>
      <c r="C46" s="12">
        <v>429.68</v>
      </c>
      <c r="D46" s="13">
        <v>40.33</v>
      </c>
      <c r="E46" s="13">
        <f t="shared" ref="E46:E48" si="63">+B46+D46</f>
        <v>470.01</v>
      </c>
      <c r="F46" s="13">
        <f t="shared" ref="F46:F48" si="64">+E46*11.15%</f>
        <v>52.406115</v>
      </c>
      <c r="G46" s="13">
        <f t="shared" ref="G46:G47" si="65">(+B46+D46)*9.45%</f>
        <v>44.415944999999994</v>
      </c>
      <c r="H46" s="13">
        <f>+E46*0.5%</f>
        <v>2.35005</v>
      </c>
      <c r="I46" s="13">
        <f>(+B46+D46)/12</f>
        <v>39.167499999999997</v>
      </c>
      <c r="J46" s="13"/>
      <c r="K46" s="13">
        <f t="shared" si="51"/>
        <v>35.416666666666664</v>
      </c>
      <c r="L46" s="14">
        <f>(+B46+D46)/24</f>
        <v>19.583749999999998</v>
      </c>
    </row>
    <row r="47" spans="1:12" x14ac:dyDescent="0.25">
      <c r="A47" s="83"/>
      <c r="B47" s="11">
        <v>1000</v>
      </c>
      <c r="C47" s="12">
        <v>1000</v>
      </c>
      <c r="D47" s="13"/>
      <c r="E47" s="13">
        <f t="shared" si="63"/>
        <v>1000</v>
      </c>
      <c r="F47" s="13">
        <f t="shared" si="64"/>
        <v>111.5</v>
      </c>
      <c r="G47" s="13">
        <f t="shared" si="65"/>
        <v>94.499999999999986</v>
      </c>
      <c r="H47" s="13">
        <f>+E47*0.5%</f>
        <v>5</v>
      </c>
      <c r="I47" s="13">
        <f>(+B47+D47)/12</f>
        <v>83.333333333333329</v>
      </c>
      <c r="J47" s="13"/>
      <c r="K47" s="13">
        <f t="shared" si="51"/>
        <v>35.416666666666664</v>
      </c>
      <c r="L47" s="14">
        <f>(+B47+D47)/24</f>
        <v>41.666666666666664</v>
      </c>
    </row>
    <row r="48" spans="1:12" x14ac:dyDescent="0.25">
      <c r="A48" s="83"/>
      <c r="B48" s="11">
        <v>0</v>
      </c>
      <c r="C48" s="12">
        <v>0</v>
      </c>
      <c r="D48" s="13"/>
      <c r="E48" s="13">
        <f t="shared" si="63"/>
        <v>0</v>
      </c>
      <c r="F48" s="13">
        <f t="shared" si="64"/>
        <v>0</v>
      </c>
      <c r="G48" s="13"/>
      <c r="H48" s="13">
        <f>+E48*0.5%</f>
        <v>0</v>
      </c>
      <c r="I48" s="13">
        <f>(+B48+D48)/12</f>
        <v>0</v>
      </c>
      <c r="J48" s="13"/>
      <c r="K48" s="13"/>
      <c r="L48" s="14">
        <f>(+B48+D48)/24</f>
        <v>0</v>
      </c>
    </row>
    <row r="49" spans="1:12" ht="15.75" thickBot="1" x14ac:dyDescent="0.3">
      <c r="A49" s="83"/>
      <c r="B49" s="25">
        <f>SUM(B46:B48)</f>
        <v>1429.68</v>
      </c>
      <c r="C49" s="25">
        <f>SUM(C46:C48)</f>
        <v>1429.68</v>
      </c>
      <c r="D49" s="26">
        <f t="shared" ref="D49:L49" si="66">SUM(D46:D48)</f>
        <v>40.33</v>
      </c>
      <c r="E49" s="26">
        <f t="shared" si="66"/>
        <v>1470.01</v>
      </c>
      <c r="F49" s="27">
        <f t="shared" si="66"/>
        <v>163.906115</v>
      </c>
      <c r="G49" s="26">
        <f t="shared" si="66"/>
        <v>138.91594499999997</v>
      </c>
      <c r="H49" s="26">
        <f t="shared" si="66"/>
        <v>7.3500499999999995</v>
      </c>
      <c r="I49" s="28">
        <f t="shared" si="66"/>
        <v>122.50083333333333</v>
      </c>
      <c r="J49" s="26">
        <f t="shared" si="66"/>
        <v>0</v>
      </c>
      <c r="K49" s="26">
        <f t="shared" si="66"/>
        <v>70.833333333333329</v>
      </c>
      <c r="L49" s="29">
        <f t="shared" si="66"/>
        <v>61.250416666666666</v>
      </c>
    </row>
    <row r="50" spans="1:12" ht="15.75" thickTop="1" x14ac:dyDescent="0.25">
      <c r="A50" s="20"/>
      <c r="B50" s="21"/>
      <c r="C50" s="22"/>
      <c r="D50" s="15"/>
      <c r="E50" s="15"/>
      <c r="F50" s="15"/>
      <c r="G50" s="23"/>
      <c r="H50" s="15"/>
      <c r="I50" s="15"/>
      <c r="J50" s="15"/>
      <c r="K50" s="15"/>
      <c r="L50" s="24"/>
    </row>
    <row r="51" spans="1:12" x14ac:dyDescent="0.25">
      <c r="A51" s="78" t="s">
        <v>13</v>
      </c>
      <c r="B51" s="11">
        <v>433.07</v>
      </c>
      <c r="C51" s="12">
        <v>0</v>
      </c>
      <c r="D51" s="13">
        <v>70.36</v>
      </c>
      <c r="E51" s="13">
        <f t="shared" ref="E51:E57" si="67">+B51+D51</f>
        <v>503.43</v>
      </c>
      <c r="F51" s="13">
        <f t="shared" ref="F51:F58" si="68">+E51*11.15%</f>
        <v>56.132445000000004</v>
      </c>
      <c r="G51" s="13">
        <f t="shared" ref="G51:G58" si="69">(+B51+D51)*9.45%</f>
        <v>47.574134999999991</v>
      </c>
      <c r="H51" s="13">
        <f>+E51*0.5%</f>
        <v>2.51715</v>
      </c>
      <c r="I51" s="13">
        <f>(+B51+D51)/12</f>
        <v>41.952500000000001</v>
      </c>
      <c r="J51" s="13">
        <v>435.08</v>
      </c>
      <c r="K51" s="13">
        <f t="shared" si="51"/>
        <v>35.416666666666664</v>
      </c>
      <c r="L51" s="14">
        <f>(+B51+D51)/24</f>
        <v>20.97625</v>
      </c>
    </row>
    <row r="52" spans="1:12" x14ac:dyDescent="0.25">
      <c r="A52" s="78"/>
      <c r="B52" s="11">
        <v>433.07</v>
      </c>
      <c r="C52" s="12">
        <v>433.07</v>
      </c>
      <c r="D52" s="13">
        <v>63.15</v>
      </c>
      <c r="E52" s="13">
        <f t="shared" si="67"/>
        <v>496.21999999999997</v>
      </c>
      <c r="F52" s="13">
        <f t="shared" si="68"/>
        <v>55.328530000000001</v>
      </c>
      <c r="G52" s="13">
        <f t="shared" si="69"/>
        <v>46.892789999999991</v>
      </c>
      <c r="H52" s="13">
        <f t="shared" ref="H52:H58" si="70">+E52*0.5%</f>
        <v>2.4811000000000001</v>
      </c>
      <c r="I52" s="13">
        <f t="shared" ref="I52:I58" si="71">(+B52+D52)/12</f>
        <v>41.351666666666667</v>
      </c>
      <c r="J52" s="13"/>
      <c r="K52" s="13">
        <f t="shared" si="51"/>
        <v>35.416666666666664</v>
      </c>
      <c r="L52" s="14">
        <f t="shared" ref="L52:L58" si="72">(+B52+D52)/24</f>
        <v>20.675833333333333</v>
      </c>
    </row>
    <row r="53" spans="1:12" x14ac:dyDescent="0.25">
      <c r="A53" s="78"/>
      <c r="B53" s="11">
        <v>433.07</v>
      </c>
      <c r="C53" s="12">
        <v>433.07</v>
      </c>
      <c r="D53" s="13">
        <v>22.22</v>
      </c>
      <c r="E53" s="13">
        <f t="shared" si="67"/>
        <v>455.28999999999996</v>
      </c>
      <c r="F53" s="13">
        <f t="shared" si="68"/>
        <v>50.764834999999998</v>
      </c>
      <c r="G53" s="13">
        <f t="shared" si="69"/>
        <v>43.02490499999999</v>
      </c>
      <c r="H53" s="13">
        <f t="shared" si="70"/>
        <v>2.2764500000000001</v>
      </c>
      <c r="I53" s="13">
        <f t="shared" si="71"/>
        <v>37.94083333333333</v>
      </c>
      <c r="J53" s="13"/>
      <c r="K53" s="13">
        <f t="shared" si="51"/>
        <v>35.416666666666664</v>
      </c>
      <c r="L53" s="14">
        <f t="shared" si="72"/>
        <v>18.970416666666665</v>
      </c>
    </row>
    <row r="54" spans="1:12" x14ac:dyDescent="0.25">
      <c r="A54" s="78"/>
      <c r="B54" s="11">
        <v>433.07</v>
      </c>
      <c r="C54" s="12">
        <v>129.91999999999999</v>
      </c>
      <c r="D54" s="13">
        <v>5.08</v>
      </c>
      <c r="E54" s="13">
        <f t="shared" si="67"/>
        <v>438.15</v>
      </c>
      <c r="F54" s="13">
        <f t="shared" si="68"/>
        <v>48.853724999999997</v>
      </c>
      <c r="G54" s="13">
        <f t="shared" si="69"/>
        <v>41.405174999999993</v>
      </c>
      <c r="H54" s="13">
        <f t="shared" si="70"/>
        <v>2.19075</v>
      </c>
      <c r="I54" s="13">
        <f t="shared" si="71"/>
        <v>36.512499999999996</v>
      </c>
      <c r="J54" s="13">
        <v>306.61</v>
      </c>
      <c r="K54" s="13">
        <f t="shared" si="51"/>
        <v>35.416666666666664</v>
      </c>
      <c r="L54" s="14">
        <f t="shared" si="72"/>
        <v>18.256249999999998</v>
      </c>
    </row>
    <row r="55" spans="1:12" x14ac:dyDescent="0.25">
      <c r="A55" s="78"/>
      <c r="B55" s="11">
        <v>433.07</v>
      </c>
      <c r="C55" s="12">
        <v>433.07</v>
      </c>
      <c r="D55" s="13">
        <v>7.24</v>
      </c>
      <c r="E55" s="13">
        <f t="shared" si="67"/>
        <v>440.31</v>
      </c>
      <c r="F55" s="13">
        <f t="shared" si="68"/>
        <v>49.094565000000003</v>
      </c>
      <c r="G55" s="13">
        <f t="shared" si="69"/>
        <v>41.609294999999996</v>
      </c>
      <c r="H55" s="13">
        <f t="shared" si="70"/>
        <v>2.2015500000000001</v>
      </c>
      <c r="I55" s="13">
        <f t="shared" si="71"/>
        <v>36.692500000000003</v>
      </c>
      <c r="J55" s="13"/>
      <c r="K55" s="13">
        <f t="shared" si="51"/>
        <v>35.416666666666664</v>
      </c>
      <c r="L55" s="14">
        <f t="shared" si="72"/>
        <v>18.346250000000001</v>
      </c>
    </row>
    <row r="56" spans="1:12" x14ac:dyDescent="0.25">
      <c r="A56" s="78"/>
      <c r="B56" s="11">
        <v>433.07</v>
      </c>
      <c r="C56" s="12">
        <v>433.07</v>
      </c>
      <c r="D56" s="13">
        <v>64.959999999999994</v>
      </c>
      <c r="E56" s="13">
        <f t="shared" si="67"/>
        <v>498.03</v>
      </c>
      <c r="F56" s="13">
        <f t="shared" si="68"/>
        <v>55.530344999999997</v>
      </c>
      <c r="G56" s="13">
        <f t="shared" si="69"/>
        <v>47.06383499999999</v>
      </c>
      <c r="H56" s="13">
        <f t="shared" si="70"/>
        <v>2.4901499999999999</v>
      </c>
      <c r="I56" s="13">
        <f t="shared" si="71"/>
        <v>41.502499999999998</v>
      </c>
      <c r="J56" s="13"/>
      <c r="K56" s="13">
        <f t="shared" si="51"/>
        <v>35.416666666666664</v>
      </c>
      <c r="L56" s="14">
        <f t="shared" si="72"/>
        <v>20.751249999999999</v>
      </c>
    </row>
    <row r="57" spans="1:12" x14ac:dyDescent="0.25">
      <c r="A57" s="78"/>
      <c r="B57" s="11">
        <v>433.07</v>
      </c>
      <c r="C57" s="12">
        <v>216.54</v>
      </c>
      <c r="D57" s="13">
        <v>83.46</v>
      </c>
      <c r="E57" s="13">
        <f t="shared" si="67"/>
        <v>516.53</v>
      </c>
      <c r="F57" s="13">
        <f t="shared" si="68"/>
        <v>57.593094999999998</v>
      </c>
      <c r="G57" s="13">
        <f t="shared" si="69"/>
        <v>48.812084999999989</v>
      </c>
      <c r="H57" s="13">
        <f t="shared" si="70"/>
        <v>2.5826500000000001</v>
      </c>
      <c r="I57" s="13">
        <f t="shared" si="71"/>
        <v>43.044166666666662</v>
      </c>
      <c r="J57" s="13">
        <v>227.74</v>
      </c>
      <c r="K57" s="13">
        <f t="shared" si="51"/>
        <v>35.416666666666664</v>
      </c>
      <c r="L57" s="14">
        <f t="shared" si="72"/>
        <v>21.522083333333331</v>
      </c>
    </row>
    <row r="58" spans="1:12" x14ac:dyDescent="0.25">
      <c r="A58" s="78"/>
      <c r="B58" s="11">
        <v>433.07</v>
      </c>
      <c r="C58" s="12">
        <v>433.07</v>
      </c>
      <c r="D58" s="13">
        <v>5.4</v>
      </c>
      <c r="E58" s="13">
        <f>+B58+D58</f>
        <v>438.46999999999997</v>
      </c>
      <c r="F58" s="13">
        <f t="shared" si="68"/>
        <v>48.889404999999996</v>
      </c>
      <c r="G58" s="15">
        <f t="shared" si="69"/>
        <v>41.435414999999992</v>
      </c>
      <c r="H58" s="13">
        <f t="shared" si="70"/>
        <v>2.1923499999999998</v>
      </c>
      <c r="I58" s="13">
        <f t="shared" si="71"/>
        <v>36.539166666666667</v>
      </c>
      <c r="J58" s="13"/>
      <c r="K58" s="13">
        <f t="shared" si="51"/>
        <v>35.416666666666664</v>
      </c>
      <c r="L58" s="14">
        <f t="shared" si="72"/>
        <v>18.269583333333333</v>
      </c>
    </row>
    <row r="59" spans="1:12" ht="15.75" thickBot="1" x14ac:dyDescent="0.3">
      <c r="A59" s="78"/>
      <c r="B59" s="30">
        <f>SUM(B51:B58)</f>
        <v>3464.5600000000004</v>
      </c>
      <c r="C59" s="30">
        <f>SUM(C51:C58)</f>
        <v>2511.81</v>
      </c>
      <c r="D59" s="31">
        <f t="shared" ref="D59:I59" si="73">SUM(D51:D58)</f>
        <v>321.86999999999995</v>
      </c>
      <c r="E59" s="31">
        <f t="shared" si="73"/>
        <v>3786.43</v>
      </c>
      <c r="F59" s="32">
        <f t="shared" si="73"/>
        <v>422.18694500000004</v>
      </c>
      <c r="G59" s="31">
        <f t="shared" si="73"/>
        <v>357.81763499999988</v>
      </c>
      <c r="H59" s="31">
        <f t="shared" si="73"/>
        <v>18.932150000000004</v>
      </c>
      <c r="I59" s="31">
        <f t="shared" si="73"/>
        <v>315.53583333333336</v>
      </c>
      <c r="J59" s="31">
        <f>SUM(J51:J58)</f>
        <v>969.43000000000006</v>
      </c>
      <c r="K59" s="31">
        <f t="shared" ref="K59:L59" si="74">SUM(K51:K58)</f>
        <v>283.33333333333331</v>
      </c>
      <c r="L59" s="33">
        <f t="shared" si="74"/>
        <v>157.76791666666668</v>
      </c>
    </row>
    <row r="60" spans="1:12" ht="15.75" thickTop="1" x14ac:dyDescent="0.25">
      <c r="A60" s="20"/>
      <c r="B60" s="21"/>
      <c r="C60" s="22"/>
      <c r="D60" s="15"/>
      <c r="E60" s="15"/>
      <c r="F60" s="15"/>
      <c r="G60" s="23"/>
      <c r="H60" s="15"/>
      <c r="I60" s="15"/>
      <c r="J60" s="15"/>
      <c r="K60" s="15"/>
      <c r="L60" s="24"/>
    </row>
    <row r="61" spans="1:12" x14ac:dyDescent="0.25">
      <c r="A61" s="79" t="s">
        <v>14</v>
      </c>
      <c r="B61" s="11">
        <v>3000</v>
      </c>
      <c r="C61" s="12">
        <v>3000</v>
      </c>
      <c r="D61" s="13"/>
      <c r="E61" s="13">
        <f t="shared" ref="E61" si="75">+B61+D61</f>
        <v>3000</v>
      </c>
      <c r="F61" s="13">
        <f t="shared" ref="F61" si="76">+E61*11.15%</f>
        <v>334.5</v>
      </c>
      <c r="G61" s="13">
        <f>(+B61+D61)*9.45%</f>
        <v>283.49999999999994</v>
      </c>
      <c r="H61" s="13">
        <f t="shared" ref="H61" si="77">+E61*0.5%</f>
        <v>15</v>
      </c>
      <c r="I61" s="13">
        <f t="shared" ref="I61" si="78">(+B61+D61)/12</f>
        <v>250</v>
      </c>
      <c r="J61" s="13"/>
      <c r="K61" s="13">
        <f t="shared" si="51"/>
        <v>35.416666666666664</v>
      </c>
      <c r="L61" s="14">
        <f t="shared" ref="L61" si="79">(+B61+D61)/24</f>
        <v>125</v>
      </c>
    </row>
    <row r="62" spans="1:12" ht="15.75" thickBot="1" x14ac:dyDescent="0.3">
      <c r="A62" s="79"/>
      <c r="B62" s="34">
        <f>SUM(B61)</f>
        <v>3000</v>
      </c>
      <c r="C62" s="34">
        <f>SUM(C61)</f>
        <v>3000</v>
      </c>
      <c r="D62" s="35">
        <f t="shared" ref="D62:F62" si="80">SUM(D61)</f>
        <v>0</v>
      </c>
      <c r="E62" s="35">
        <f t="shared" si="80"/>
        <v>3000</v>
      </c>
      <c r="F62" s="36">
        <f t="shared" si="80"/>
        <v>334.5</v>
      </c>
      <c r="G62" s="37">
        <f t="shared" ref="G62" si="81">(+B62+D62)*9.45%</f>
        <v>283.49999999999994</v>
      </c>
      <c r="H62" s="35">
        <f t="shared" ref="H62:L62" si="82">SUM(H61)</f>
        <v>15</v>
      </c>
      <c r="I62" s="36">
        <f t="shared" si="82"/>
        <v>250</v>
      </c>
      <c r="J62" s="35">
        <f t="shared" si="82"/>
        <v>0</v>
      </c>
      <c r="K62" s="35">
        <f t="shared" si="82"/>
        <v>35.416666666666664</v>
      </c>
      <c r="L62" s="38">
        <f t="shared" si="82"/>
        <v>125</v>
      </c>
    </row>
    <row r="63" spans="1:12" ht="15.75" thickTop="1" x14ac:dyDescent="0.25">
      <c r="A63" s="20"/>
      <c r="B63" s="21"/>
      <c r="C63" s="22"/>
      <c r="D63" s="15"/>
      <c r="E63" s="15"/>
      <c r="F63" s="15"/>
      <c r="G63" s="23"/>
      <c r="H63" s="15"/>
      <c r="I63" s="15"/>
      <c r="J63" s="15"/>
      <c r="K63" s="15"/>
      <c r="L63" s="24"/>
    </row>
    <row r="64" spans="1:12" x14ac:dyDescent="0.25">
      <c r="A64" s="84" t="s">
        <v>15</v>
      </c>
      <c r="B64" s="45">
        <v>479.06</v>
      </c>
      <c r="C64" s="12">
        <v>479.06</v>
      </c>
      <c r="D64" s="13">
        <v>249.53</v>
      </c>
      <c r="E64" s="13">
        <f>+B64+D64</f>
        <v>728.59</v>
      </c>
      <c r="F64" s="13">
        <f t="shared" ref="F64:F68" si="83">+E64*11.15%</f>
        <v>81.237785000000002</v>
      </c>
      <c r="G64" s="13">
        <f>(+B64+D64)*9.45%</f>
        <v>68.851754999999997</v>
      </c>
      <c r="H64" s="13">
        <f>+E64*0.5%</f>
        <v>3.6429500000000004</v>
      </c>
      <c r="I64" s="13">
        <f>(+B64+D64)/12</f>
        <v>60.715833333333336</v>
      </c>
      <c r="J64" s="13"/>
      <c r="K64" s="13">
        <f t="shared" si="51"/>
        <v>35.416666666666664</v>
      </c>
      <c r="L64" s="14">
        <f>(+B64+D64)/24</f>
        <v>30.357916666666668</v>
      </c>
    </row>
    <row r="65" spans="1:12" x14ac:dyDescent="0.25">
      <c r="A65" s="84"/>
      <c r="B65" s="39">
        <v>480</v>
      </c>
      <c r="C65" s="40">
        <v>480</v>
      </c>
      <c r="D65" s="13">
        <v>0</v>
      </c>
      <c r="E65" s="13">
        <f t="shared" ref="E65:E67" si="84">+B65+D65</f>
        <v>480</v>
      </c>
      <c r="F65" s="13">
        <f t="shared" si="83"/>
        <v>53.52</v>
      </c>
      <c r="G65" s="13">
        <f t="shared" ref="G65:G68" si="85">(+B65+D65)*9.45%</f>
        <v>45.359999999999992</v>
      </c>
      <c r="H65" s="13">
        <f>+E65*0.5%</f>
        <v>2.4</v>
      </c>
      <c r="I65" s="13">
        <f t="shared" ref="I65:I68" si="86">(+B65+D65)/12</f>
        <v>40</v>
      </c>
      <c r="J65" s="13"/>
      <c r="K65" s="13">
        <f t="shared" si="51"/>
        <v>35.416666666666664</v>
      </c>
      <c r="L65" s="14">
        <f t="shared" ref="L65:L68" si="87">(+B65+D65)/24</f>
        <v>20</v>
      </c>
    </row>
    <row r="66" spans="1:12" x14ac:dyDescent="0.25">
      <c r="A66" s="84"/>
      <c r="B66" s="39">
        <v>480</v>
      </c>
      <c r="C66" s="40">
        <v>480</v>
      </c>
      <c r="D66" s="13">
        <v>0</v>
      </c>
      <c r="E66" s="13">
        <f t="shared" si="84"/>
        <v>480</v>
      </c>
      <c r="F66" s="13">
        <f t="shared" si="83"/>
        <v>53.52</v>
      </c>
      <c r="G66" s="13">
        <f t="shared" si="85"/>
        <v>45.359999999999992</v>
      </c>
      <c r="H66" s="13">
        <f>+E66*0.5%</f>
        <v>2.4</v>
      </c>
      <c r="I66" s="13">
        <f t="shared" si="86"/>
        <v>40</v>
      </c>
      <c r="J66" s="13"/>
      <c r="K66" s="13">
        <f t="shared" si="51"/>
        <v>35.416666666666664</v>
      </c>
      <c r="L66" s="14">
        <f t="shared" si="87"/>
        <v>20</v>
      </c>
    </row>
    <row r="67" spans="1:12" x14ac:dyDescent="0.25">
      <c r="A67" s="84"/>
      <c r="B67" s="39">
        <v>480</v>
      </c>
      <c r="C67" s="40">
        <v>480</v>
      </c>
      <c r="D67" s="13">
        <v>0</v>
      </c>
      <c r="E67" s="13">
        <f t="shared" si="84"/>
        <v>480</v>
      </c>
      <c r="F67" s="13">
        <f t="shared" si="83"/>
        <v>53.52</v>
      </c>
      <c r="G67" s="13">
        <f t="shared" si="85"/>
        <v>45.359999999999992</v>
      </c>
      <c r="H67" s="13">
        <f>+E67*0.5%</f>
        <v>2.4</v>
      </c>
      <c r="I67" s="13">
        <f t="shared" si="86"/>
        <v>40</v>
      </c>
      <c r="J67" s="13"/>
      <c r="K67" s="13">
        <f t="shared" si="51"/>
        <v>35.416666666666664</v>
      </c>
      <c r="L67" s="14">
        <f t="shared" si="87"/>
        <v>20</v>
      </c>
    </row>
    <row r="68" spans="1:12" x14ac:dyDescent="0.25">
      <c r="A68" s="84"/>
      <c r="B68" s="39">
        <v>425</v>
      </c>
      <c r="C68" s="40">
        <v>425</v>
      </c>
      <c r="D68" s="13">
        <v>105.01</v>
      </c>
      <c r="E68" s="13">
        <f>+B68+D68</f>
        <v>530.01</v>
      </c>
      <c r="F68" s="13">
        <f t="shared" si="83"/>
        <v>59.096114999999998</v>
      </c>
      <c r="G68" s="15">
        <f t="shared" si="85"/>
        <v>50.085944999999995</v>
      </c>
      <c r="H68" s="13">
        <f>+E68*0.5%</f>
        <v>2.6500499999999998</v>
      </c>
      <c r="I68" s="13">
        <f t="shared" si="86"/>
        <v>44.167499999999997</v>
      </c>
      <c r="J68" s="13"/>
      <c r="K68" s="13">
        <f t="shared" si="51"/>
        <v>35.416666666666664</v>
      </c>
      <c r="L68" s="14">
        <f t="shared" si="87"/>
        <v>22.083749999999998</v>
      </c>
    </row>
    <row r="69" spans="1:12" ht="15.75" thickBot="1" x14ac:dyDescent="0.3">
      <c r="A69" s="84"/>
      <c r="B69" s="41">
        <f>SUM(B64:B68)</f>
        <v>2344.06</v>
      </c>
      <c r="C69" s="41">
        <f>SUM(C64:C68)</f>
        <v>2344.06</v>
      </c>
      <c r="D69" s="41">
        <f t="shared" ref="D69:E69" si="88">SUM(D64:D68)</f>
        <v>354.54</v>
      </c>
      <c r="E69" s="41">
        <f t="shared" si="88"/>
        <v>2698.6000000000004</v>
      </c>
      <c r="F69" s="41">
        <f>SUM(F64:F68)</f>
        <v>300.89390000000003</v>
      </c>
      <c r="G69" s="41">
        <f t="shared" ref="G69" si="89">SUM(G64:G68)</f>
        <v>255.01769999999993</v>
      </c>
      <c r="H69" s="41">
        <f>SUM(H64:H68)</f>
        <v>13.493</v>
      </c>
      <c r="I69" s="41">
        <f t="shared" ref="I69:L69" si="90">SUM(I64:I68)</f>
        <v>224.88333333333333</v>
      </c>
      <c r="J69" s="41">
        <f t="shared" si="90"/>
        <v>0</v>
      </c>
      <c r="K69" s="41">
        <f t="shared" si="90"/>
        <v>177.08333333333331</v>
      </c>
      <c r="L69" s="41">
        <f t="shared" si="90"/>
        <v>112.44166666666666</v>
      </c>
    </row>
    <row r="70" spans="1:12" ht="15.75" thickTop="1" x14ac:dyDescent="0.25">
      <c r="A70" s="20"/>
      <c r="B70" s="21"/>
      <c r="C70" s="22"/>
      <c r="D70" s="15"/>
      <c r="E70" s="15"/>
      <c r="F70" s="15"/>
      <c r="G70" s="15"/>
      <c r="H70" s="15"/>
      <c r="I70" s="15"/>
      <c r="J70" s="15"/>
      <c r="K70" s="15"/>
      <c r="L70" s="24"/>
    </row>
    <row r="71" spans="1:12" ht="15.75" thickBot="1" x14ac:dyDescent="0.3">
      <c r="A71" s="42" t="s">
        <v>16</v>
      </c>
      <c r="B71" s="43">
        <f t="shared" ref="B71:I71" si="91">+B44+B49+B59+B69+B62</f>
        <v>12967.980000000001</v>
      </c>
      <c r="C71" s="43">
        <f t="shared" si="91"/>
        <v>12015.23</v>
      </c>
      <c r="D71" s="43">
        <f t="shared" si="91"/>
        <v>837.05</v>
      </c>
      <c r="E71" s="43">
        <f t="shared" si="91"/>
        <v>13805.03</v>
      </c>
      <c r="F71" s="43">
        <f t="shared" si="91"/>
        <v>1539.260845</v>
      </c>
      <c r="G71" s="43">
        <f t="shared" si="91"/>
        <v>1304.5753349999998</v>
      </c>
      <c r="H71" s="43">
        <f t="shared" si="91"/>
        <v>69.025149999999996</v>
      </c>
      <c r="I71" s="43">
        <f t="shared" si="91"/>
        <v>1150.4191666666666</v>
      </c>
      <c r="J71" s="43">
        <f>+J44+J49+J59+J69</f>
        <v>969.43000000000006</v>
      </c>
      <c r="K71" s="43">
        <f>+K44+K49+K59+K69+K62</f>
        <v>708.33333333333326</v>
      </c>
      <c r="L71" s="43">
        <f>+L44+L49+L59+L69+L62</f>
        <v>575.20958333333328</v>
      </c>
    </row>
    <row r="74" spans="1:12" s="44" customFormat="1" ht="15.75" thickBot="1" x14ac:dyDescent="0.3">
      <c r="A74" s="44" t="s">
        <v>19</v>
      </c>
    </row>
    <row r="75" spans="1:12" ht="45.75" thickBot="1" x14ac:dyDescent="0.3">
      <c r="A75" s="1" t="s">
        <v>0</v>
      </c>
      <c r="B75" s="2" t="s">
        <v>1</v>
      </c>
      <c r="C75" s="3" t="s">
        <v>2</v>
      </c>
      <c r="D75" s="4" t="s">
        <v>3</v>
      </c>
      <c r="E75" s="4" t="s">
        <v>4</v>
      </c>
      <c r="F75" s="4" t="s">
        <v>5</v>
      </c>
      <c r="G75" s="4" t="s">
        <v>6</v>
      </c>
      <c r="H75" s="4" t="s">
        <v>7</v>
      </c>
      <c r="I75" s="4" t="s">
        <v>8</v>
      </c>
      <c r="J75" s="4"/>
      <c r="K75" s="4" t="s">
        <v>9</v>
      </c>
      <c r="L75" s="5" t="s">
        <v>10</v>
      </c>
    </row>
    <row r="76" spans="1:12" x14ac:dyDescent="0.25">
      <c r="A76" s="80" t="s">
        <v>11</v>
      </c>
      <c r="B76" s="6">
        <v>429.68</v>
      </c>
      <c r="C76" s="7">
        <v>429.68</v>
      </c>
      <c r="D76" s="8">
        <v>148.96</v>
      </c>
      <c r="E76" s="8">
        <f>+B76+D76</f>
        <v>578.64</v>
      </c>
      <c r="F76" s="8">
        <f>+E76*11.15%</f>
        <v>64.518360000000001</v>
      </c>
      <c r="G76" s="9">
        <f>(+B76+D76)*9.45%</f>
        <v>54.681479999999993</v>
      </c>
      <c r="H76" s="8">
        <f>+E76*0.5%</f>
        <v>2.8931999999999998</v>
      </c>
      <c r="I76" s="8">
        <f>(+B76+D76)/12</f>
        <v>48.22</v>
      </c>
      <c r="J76" s="8"/>
      <c r="K76" s="8">
        <f>425/12</f>
        <v>35.416666666666664</v>
      </c>
      <c r="L76" s="10">
        <f>(+B76+D76)/24</f>
        <v>24.11</v>
      </c>
    </row>
    <row r="77" spans="1:12" x14ac:dyDescent="0.25">
      <c r="A77" s="81"/>
      <c r="B77" s="11">
        <v>460</v>
      </c>
      <c r="C77" s="12">
        <v>460</v>
      </c>
      <c r="D77" s="13"/>
      <c r="E77" s="13">
        <f t="shared" ref="E77:E80" si="92">+B77+D77</f>
        <v>460</v>
      </c>
      <c r="F77" s="13">
        <f>+E77*11.15%</f>
        <v>51.29</v>
      </c>
      <c r="G77" s="13">
        <f t="shared" ref="G77:G80" si="93">(+B77+D77)*9.45%</f>
        <v>43.469999999999992</v>
      </c>
      <c r="H77" s="13">
        <f>+E77*0.5%</f>
        <v>2.3000000000000003</v>
      </c>
      <c r="I77" s="13">
        <f>(+B77+D77)/12</f>
        <v>38.333333333333336</v>
      </c>
      <c r="J77" s="13"/>
      <c r="K77" s="13">
        <f t="shared" ref="K77:K106" si="94">425/12</f>
        <v>35.416666666666664</v>
      </c>
      <c r="L77" s="14">
        <f>(+B77+D77)/24</f>
        <v>19.166666666666668</v>
      </c>
    </row>
    <row r="78" spans="1:12" x14ac:dyDescent="0.25">
      <c r="A78" s="81"/>
      <c r="B78" s="11">
        <v>500</v>
      </c>
      <c r="C78" s="12">
        <v>250</v>
      </c>
      <c r="D78" s="13"/>
      <c r="E78" s="13">
        <f t="shared" si="92"/>
        <v>500</v>
      </c>
      <c r="F78" s="13">
        <f>+E78*11.15%</f>
        <v>55.75</v>
      </c>
      <c r="G78" s="13">
        <f t="shared" si="93"/>
        <v>47.249999999999993</v>
      </c>
      <c r="H78" s="13">
        <f>+E78*0.5%</f>
        <v>2.5</v>
      </c>
      <c r="I78" s="13">
        <f>(+B78+D78)/12</f>
        <v>41.666666666666664</v>
      </c>
      <c r="J78" s="13">
        <v>250.88</v>
      </c>
      <c r="K78" s="13">
        <f t="shared" si="94"/>
        <v>35.416666666666664</v>
      </c>
      <c r="L78" s="14">
        <f>(+B78+D78)/24</f>
        <v>20.833333333333332</v>
      </c>
    </row>
    <row r="79" spans="1:12" x14ac:dyDescent="0.25">
      <c r="A79" s="81"/>
      <c r="B79" s="11">
        <v>1200</v>
      </c>
      <c r="C79" s="12">
        <v>1200</v>
      </c>
      <c r="D79" s="13"/>
      <c r="E79" s="13">
        <f t="shared" ref="E79" si="95">+B79+D79</f>
        <v>1200</v>
      </c>
      <c r="F79" s="13">
        <f>+E79*11.15%</f>
        <v>133.80000000000001</v>
      </c>
      <c r="G79" s="13">
        <f t="shared" ref="G79" si="96">(+B79+D79)*9.45%</f>
        <v>113.39999999999998</v>
      </c>
      <c r="H79" s="13">
        <f>+E79*0.5%</f>
        <v>6</v>
      </c>
      <c r="I79" s="13">
        <f>(+B79+D79)/12</f>
        <v>100</v>
      </c>
      <c r="J79" s="13"/>
      <c r="K79" s="13">
        <f t="shared" si="94"/>
        <v>35.416666666666664</v>
      </c>
      <c r="L79" s="14">
        <f>(+B79+D79)/24</f>
        <v>50</v>
      </c>
    </row>
    <row r="80" spans="1:12" x14ac:dyDescent="0.25">
      <c r="A80" s="81"/>
      <c r="B80" s="11">
        <v>360</v>
      </c>
      <c r="C80" s="12">
        <v>360</v>
      </c>
      <c r="D80" s="13"/>
      <c r="E80" s="13">
        <f t="shared" si="92"/>
        <v>360</v>
      </c>
      <c r="F80" s="13">
        <f>+E80*11.15%</f>
        <v>40.14</v>
      </c>
      <c r="G80" s="15">
        <f t="shared" si="93"/>
        <v>34.019999999999996</v>
      </c>
      <c r="H80" s="13">
        <f>+E80*0.5%</f>
        <v>1.8</v>
      </c>
      <c r="I80" s="13">
        <f>(+B80+D80)/12</f>
        <v>30</v>
      </c>
      <c r="J80" s="13"/>
      <c r="K80" s="13">
        <f t="shared" si="94"/>
        <v>35.416666666666664</v>
      </c>
      <c r="L80" s="14">
        <f>(+B80+D80)/24</f>
        <v>15</v>
      </c>
    </row>
    <row r="81" spans="1:12" ht="15.75" thickBot="1" x14ac:dyDescent="0.3">
      <c r="A81" s="82"/>
      <c r="B81" s="16">
        <f t="shared" ref="B81" si="97">SUM(B76:B80)</f>
        <v>2949.6800000000003</v>
      </c>
      <c r="C81" s="16">
        <f t="shared" ref="C81" si="98">SUM(C76:C80)</f>
        <v>2699.6800000000003</v>
      </c>
      <c r="D81" s="17">
        <f t="shared" ref="D81" si="99">SUM(D76:D80)</f>
        <v>148.96</v>
      </c>
      <c r="E81" s="17">
        <f t="shared" ref="E81" si="100">SUM(E76:E80)</f>
        <v>3098.64</v>
      </c>
      <c r="F81" s="18">
        <f t="shared" ref="F81" si="101">SUM(F76:F80)</f>
        <v>345.49835999999999</v>
      </c>
      <c r="G81" s="17">
        <f t="shared" ref="G81" si="102">SUM(G76:G80)</f>
        <v>292.82147999999995</v>
      </c>
      <c r="H81" s="17">
        <f t="shared" ref="H81" si="103">SUM(H76:H80)</f>
        <v>15.493200000000002</v>
      </c>
      <c r="I81" s="17">
        <f t="shared" ref="I81" si="104">SUM(I76:I80)</f>
        <v>258.22000000000003</v>
      </c>
      <c r="J81" s="17">
        <f t="shared" ref="J81" si="105">SUM(J76:J80)</f>
        <v>250.88</v>
      </c>
      <c r="K81" s="17">
        <f t="shared" ref="K81" si="106">SUM(K76:K80)</f>
        <v>177.08333333333331</v>
      </c>
      <c r="L81" s="19">
        <f t="shared" ref="L81" si="107">SUM(L76:L80)</f>
        <v>129.11000000000001</v>
      </c>
    </row>
    <row r="82" spans="1:12" x14ac:dyDescent="0.25">
      <c r="A82" s="20"/>
      <c r="B82" s="21"/>
      <c r="C82" s="22"/>
      <c r="D82" s="15"/>
      <c r="E82" s="15"/>
      <c r="F82" s="15"/>
      <c r="G82" s="23"/>
      <c r="H82" s="15"/>
      <c r="I82" s="15"/>
      <c r="J82" s="15"/>
      <c r="K82" s="15"/>
      <c r="L82" s="24"/>
    </row>
    <row r="83" spans="1:12" x14ac:dyDescent="0.25">
      <c r="A83" s="83" t="s">
        <v>12</v>
      </c>
      <c r="B83" s="11">
        <v>429.68</v>
      </c>
      <c r="C83" s="12">
        <v>429.68</v>
      </c>
      <c r="D83" s="13">
        <v>40.33</v>
      </c>
      <c r="E83" s="13">
        <f t="shared" ref="E83:E85" si="108">+B83+D83</f>
        <v>470.01</v>
      </c>
      <c r="F83" s="13">
        <f t="shared" ref="F83:F85" si="109">+E83*11.15%</f>
        <v>52.406115</v>
      </c>
      <c r="G83" s="13">
        <f t="shared" ref="G83:G84" si="110">(+B83+D83)*9.45%</f>
        <v>44.415944999999994</v>
      </c>
      <c r="H83" s="13">
        <f>+E83*0.5%</f>
        <v>2.35005</v>
      </c>
      <c r="I83" s="13">
        <f>(+B83+D83)/12</f>
        <v>39.167499999999997</v>
      </c>
      <c r="J83" s="13"/>
      <c r="K83" s="13">
        <f t="shared" si="94"/>
        <v>35.416666666666664</v>
      </c>
      <c r="L83" s="14">
        <f>(+B83+D83)/24</f>
        <v>19.583749999999998</v>
      </c>
    </row>
    <row r="84" spans="1:12" x14ac:dyDescent="0.25">
      <c r="A84" s="83"/>
      <c r="B84" s="11">
        <v>1000</v>
      </c>
      <c r="C84" s="12">
        <v>1000</v>
      </c>
      <c r="D84" s="13"/>
      <c r="E84" s="13">
        <f t="shared" si="108"/>
        <v>1000</v>
      </c>
      <c r="F84" s="13">
        <f t="shared" si="109"/>
        <v>111.5</v>
      </c>
      <c r="G84" s="13">
        <f t="shared" si="110"/>
        <v>94.499999999999986</v>
      </c>
      <c r="H84" s="13">
        <f>+E84*0.5%</f>
        <v>5</v>
      </c>
      <c r="I84" s="13">
        <f>(+B84+D84)/12</f>
        <v>83.333333333333329</v>
      </c>
      <c r="J84" s="13"/>
      <c r="K84" s="13">
        <f t="shared" si="94"/>
        <v>35.416666666666664</v>
      </c>
      <c r="L84" s="14">
        <f>(+B84+D84)/24</f>
        <v>41.666666666666664</v>
      </c>
    </row>
    <row r="85" spans="1:12" x14ac:dyDescent="0.25">
      <c r="A85" s="83"/>
      <c r="B85" s="11">
        <v>0</v>
      </c>
      <c r="C85" s="12">
        <v>0</v>
      </c>
      <c r="D85" s="13"/>
      <c r="E85" s="13">
        <f t="shared" si="108"/>
        <v>0</v>
      </c>
      <c r="F85" s="13">
        <f t="shared" si="109"/>
        <v>0</v>
      </c>
      <c r="G85" s="13"/>
      <c r="H85" s="13">
        <f>+E85*0.5%</f>
        <v>0</v>
      </c>
      <c r="I85" s="13">
        <f>(+B85+D85)/12</f>
        <v>0</v>
      </c>
      <c r="J85" s="13"/>
      <c r="K85" s="13"/>
      <c r="L85" s="14">
        <f>(+B85+D85)/24</f>
        <v>0</v>
      </c>
    </row>
    <row r="86" spans="1:12" ht="15.75" thickBot="1" x14ac:dyDescent="0.3">
      <c r="A86" s="83"/>
      <c r="B86" s="25">
        <f>SUM(B83:B85)</f>
        <v>1429.68</v>
      </c>
      <c r="C86" s="25">
        <f>SUM(C83:C85)</f>
        <v>1429.68</v>
      </c>
      <c r="D86" s="26">
        <f t="shared" ref="D86:L86" si="111">SUM(D83:D85)</f>
        <v>40.33</v>
      </c>
      <c r="E86" s="26">
        <f t="shared" si="111"/>
        <v>1470.01</v>
      </c>
      <c r="F86" s="27">
        <f t="shared" si="111"/>
        <v>163.906115</v>
      </c>
      <c r="G86" s="26">
        <f t="shared" si="111"/>
        <v>138.91594499999997</v>
      </c>
      <c r="H86" s="26">
        <f t="shared" si="111"/>
        <v>7.3500499999999995</v>
      </c>
      <c r="I86" s="28">
        <f t="shared" si="111"/>
        <v>122.50083333333333</v>
      </c>
      <c r="J86" s="26">
        <f t="shared" si="111"/>
        <v>0</v>
      </c>
      <c r="K86" s="26">
        <f t="shared" si="111"/>
        <v>70.833333333333329</v>
      </c>
      <c r="L86" s="29">
        <f t="shared" si="111"/>
        <v>61.250416666666666</v>
      </c>
    </row>
    <row r="87" spans="1:12" ht="15.75" thickTop="1" x14ac:dyDescent="0.25">
      <c r="A87" s="20"/>
      <c r="B87" s="21"/>
      <c r="C87" s="22"/>
      <c r="D87" s="15"/>
      <c r="E87" s="15"/>
      <c r="F87" s="15"/>
      <c r="G87" s="23"/>
      <c r="H87" s="15"/>
      <c r="I87" s="15"/>
      <c r="J87" s="15"/>
      <c r="K87" s="15"/>
      <c r="L87" s="24"/>
    </row>
    <row r="88" spans="1:12" x14ac:dyDescent="0.25">
      <c r="A88" s="78" t="s">
        <v>13</v>
      </c>
      <c r="B88" s="11">
        <v>433.07</v>
      </c>
      <c r="C88" s="12">
        <v>433.07</v>
      </c>
      <c r="D88" s="13">
        <v>73.959999999999994</v>
      </c>
      <c r="E88" s="13">
        <f t="shared" ref="E88:E95" si="112">+B88+D88</f>
        <v>507.03</v>
      </c>
      <c r="F88" s="13">
        <f t="shared" ref="F88:F97" si="113">+E88*11.15%</f>
        <v>56.533844999999999</v>
      </c>
      <c r="G88" s="13">
        <f t="shared" ref="G88:G97" si="114">(+B88+D88)*9.45%</f>
        <v>47.914334999999994</v>
      </c>
      <c r="H88" s="13">
        <f>+E88*0.5%</f>
        <v>2.5351499999999998</v>
      </c>
      <c r="I88" s="13">
        <f>(+B88+D88)/12</f>
        <v>42.252499999999998</v>
      </c>
      <c r="J88" s="13">
        <v>0</v>
      </c>
      <c r="K88" s="13">
        <f t="shared" si="94"/>
        <v>35.416666666666664</v>
      </c>
      <c r="L88" s="14">
        <f>(+B88+D88)/24</f>
        <v>21.126249999999999</v>
      </c>
    </row>
    <row r="89" spans="1:12" x14ac:dyDescent="0.25">
      <c r="A89" s="78"/>
      <c r="B89" s="11">
        <v>433.07</v>
      </c>
      <c r="C89" s="12">
        <v>433.07</v>
      </c>
      <c r="D89" s="13">
        <v>23.46</v>
      </c>
      <c r="E89" s="13">
        <f t="shared" si="112"/>
        <v>456.53</v>
      </c>
      <c r="F89" s="13">
        <f t="shared" si="113"/>
        <v>50.903095</v>
      </c>
      <c r="G89" s="13">
        <f t="shared" si="114"/>
        <v>43.142084999999994</v>
      </c>
      <c r="H89" s="13">
        <f t="shared" ref="H89:H97" si="115">+E89*0.5%</f>
        <v>2.2826499999999998</v>
      </c>
      <c r="I89" s="13">
        <f t="shared" ref="I89:I97" si="116">(+B89+D89)/12</f>
        <v>38.044166666666662</v>
      </c>
      <c r="J89" s="13"/>
      <c r="K89" s="13">
        <f t="shared" si="94"/>
        <v>35.416666666666664</v>
      </c>
      <c r="L89" s="14">
        <f t="shared" ref="L89:L97" si="117">(+B89+D89)/24</f>
        <v>19.022083333333331</v>
      </c>
    </row>
    <row r="90" spans="1:12" x14ac:dyDescent="0.25">
      <c r="A90" s="78"/>
      <c r="B90" s="11">
        <v>433.07</v>
      </c>
      <c r="C90" s="12">
        <v>433.07</v>
      </c>
      <c r="D90" s="13">
        <v>64.959999999999994</v>
      </c>
      <c r="E90" s="13">
        <f t="shared" si="112"/>
        <v>498.03</v>
      </c>
      <c r="F90" s="13">
        <f t="shared" si="113"/>
        <v>55.530344999999997</v>
      </c>
      <c r="G90" s="13">
        <f t="shared" si="114"/>
        <v>47.06383499999999</v>
      </c>
      <c r="H90" s="13">
        <f t="shared" si="115"/>
        <v>2.4901499999999999</v>
      </c>
      <c r="I90" s="13">
        <f t="shared" si="116"/>
        <v>41.502499999999998</v>
      </c>
      <c r="J90" s="13"/>
      <c r="K90" s="13">
        <f t="shared" si="94"/>
        <v>35.416666666666664</v>
      </c>
      <c r="L90" s="14">
        <f t="shared" si="117"/>
        <v>20.751249999999999</v>
      </c>
    </row>
    <row r="91" spans="1:12" x14ac:dyDescent="0.25">
      <c r="A91" s="78"/>
      <c r="B91" s="11">
        <v>433.07</v>
      </c>
      <c r="C91" s="12">
        <v>433.07</v>
      </c>
      <c r="D91" s="13">
        <v>9.02</v>
      </c>
      <c r="E91" s="13">
        <f t="shared" si="112"/>
        <v>442.09</v>
      </c>
      <c r="F91" s="13">
        <f t="shared" si="113"/>
        <v>49.293034999999996</v>
      </c>
      <c r="G91" s="13">
        <f t="shared" si="114"/>
        <v>41.777504999999991</v>
      </c>
      <c r="H91" s="13">
        <f t="shared" si="115"/>
        <v>2.2104499999999998</v>
      </c>
      <c r="I91" s="13">
        <f t="shared" si="116"/>
        <v>36.840833333333329</v>
      </c>
      <c r="J91" s="13"/>
      <c r="K91" s="13">
        <f t="shared" si="94"/>
        <v>35.416666666666664</v>
      </c>
      <c r="L91" s="14">
        <f t="shared" si="117"/>
        <v>18.420416666666664</v>
      </c>
    </row>
    <row r="92" spans="1:12" x14ac:dyDescent="0.25">
      <c r="A92" s="78"/>
      <c r="B92" s="11">
        <v>433.07</v>
      </c>
      <c r="C92" s="12">
        <v>115.49</v>
      </c>
      <c r="D92" s="13">
        <v>4.51</v>
      </c>
      <c r="E92" s="13">
        <f t="shared" si="112"/>
        <v>437.58</v>
      </c>
      <c r="F92" s="13">
        <f t="shared" si="113"/>
        <v>48.790169999999996</v>
      </c>
      <c r="G92" s="13">
        <f t="shared" si="114"/>
        <v>41.351309999999991</v>
      </c>
      <c r="H92" s="13">
        <f t="shared" si="115"/>
        <v>2.1879</v>
      </c>
      <c r="I92" s="13">
        <f t="shared" si="116"/>
        <v>36.464999999999996</v>
      </c>
      <c r="J92" s="13">
        <v>331.19</v>
      </c>
      <c r="K92" s="13">
        <f t="shared" si="94"/>
        <v>35.416666666666664</v>
      </c>
      <c r="L92" s="14">
        <f t="shared" si="117"/>
        <v>18.232499999999998</v>
      </c>
    </row>
    <row r="93" spans="1:12" x14ac:dyDescent="0.25">
      <c r="A93" s="78"/>
      <c r="B93" s="11">
        <v>433.07</v>
      </c>
      <c r="C93" s="12">
        <v>433.07</v>
      </c>
      <c r="D93" s="13">
        <v>45.12</v>
      </c>
      <c r="E93" s="13">
        <f t="shared" si="112"/>
        <v>478.19</v>
      </c>
      <c r="F93" s="13">
        <f t="shared" si="113"/>
        <v>53.318185</v>
      </c>
      <c r="G93" s="13">
        <f t="shared" si="114"/>
        <v>45.188954999999993</v>
      </c>
      <c r="H93" s="13">
        <f t="shared" si="115"/>
        <v>2.3909500000000001</v>
      </c>
      <c r="I93" s="13">
        <f t="shared" si="116"/>
        <v>39.849166666666669</v>
      </c>
      <c r="J93" s="13"/>
      <c r="K93" s="13">
        <f t="shared" si="94"/>
        <v>35.416666666666664</v>
      </c>
      <c r="L93" s="14">
        <f t="shared" si="117"/>
        <v>19.924583333333334</v>
      </c>
    </row>
    <row r="94" spans="1:12" x14ac:dyDescent="0.25">
      <c r="A94" s="78"/>
      <c r="B94" s="11">
        <v>433.07</v>
      </c>
      <c r="C94" s="12">
        <v>433.07</v>
      </c>
      <c r="D94" s="13">
        <v>115.48</v>
      </c>
      <c r="E94" s="13">
        <f t="shared" ref="E94" si="118">+B94+D94</f>
        <v>548.54999999999995</v>
      </c>
      <c r="F94" s="13">
        <f t="shared" ref="F94" si="119">+E94*11.15%</f>
        <v>61.163324999999993</v>
      </c>
      <c r="G94" s="13">
        <f t="shared" ref="G94" si="120">(+B94+D94)*9.45%</f>
        <v>51.837974999999986</v>
      </c>
      <c r="H94" s="13">
        <f t="shared" ref="H94" si="121">+E94*0.5%</f>
        <v>2.74275</v>
      </c>
      <c r="I94" s="13">
        <f t="shared" ref="I94" si="122">(+B94+D94)/12</f>
        <v>45.712499999999999</v>
      </c>
      <c r="J94" s="13"/>
      <c r="K94" s="13">
        <f t="shared" si="94"/>
        <v>35.416666666666664</v>
      </c>
      <c r="L94" s="14">
        <f t="shared" ref="L94" si="123">(+B94+D94)/24</f>
        <v>22.856249999999999</v>
      </c>
    </row>
    <row r="95" spans="1:12" x14ac:dyDescent="0.25">
      <c r="A95" s="78"/>
      <c r="B95" s="11">
        <v>433.07</v>
      </c>
      <c r="C95" s="12">
        <v>216.54</v>
      </c>
      <c r="D95" s="13">
        <v>83.46</v>
      </c>
      <c r="E95" s="13">
        <f t="shared" si="112"/>
        <v>516.53</v>
      </c>
      <c r="F95" s="13">
        <f t="shared" si="113"/>
        <v>57.593094999999998</v>
      </c>
      <c r="G95" s="13">
        <f t="shared" si="114"/>
        <v>48.812084999999989</v>
      </c>
      <c r="H95" s="13">
        <f t="shared" si="115"/>
        <v>2.5826500000000001</v>
      </c>
      <c r="I95" s="13">
        <f t="shared" si="116"/>
        <v>43.044166666666662</v>
      </c>
      <c r="J95" s="13">
        <v>231.53</v>
      </c>
      <c r="K95" s="13">
        <f t="shared" si="94"/>
        <v>35.416666666666664</v>
      </c>
      <c r="L95" s="14">
        <f t="shared" si="117"/>
        <v>21.522083333333331</v>
      </c>
    </row>
    <row r="96" spans="1:12" x14ac:dyDescent="0.25">
      <c r="A96" s="78"/>
      <c r="B96" s="11">
        <v>418.63</v>
      </c>
      <c r="C96" s="12">
        <v>418.63</v>
      </c>
      <c r="D96" s="13">
        <v>10.83</v>
      </c>
      <c r="E96" s="13">
        <f t="shared" ref="E96" si="124">+B96+D96</f>
        <v>429.46</v>
      </c>
      <c r="F96" s="13">
        <f t="shared" ref="F96" si="125">+E96*11.15%</f>
        <v>47.884789999999995</v>
      </c>
      <c r="G96" s="13">
        <f t="shared" ref="G96" si="126">(+B96+D96)*9.45%</f>
        <v>40.583969999999994</v>
      </c>
      <c r="H96" s="13">
        <f t="shared" ref="H96" si="127">+E96*0.5%</f>
        <v>2.1473</v>
      </c>
      <c r="I96" s="13">
        <f t="shared" ref="I96" si="128">(+B96+D96)/12</f>
        <v>35.788333333333334</v>
      </c>
      <c r="J96" s="13">
        <v>0</v>
      </c>
      <c r="K96" s="13">
        <f t="shared" si="94"/>
        <v>35.416666666666664</v>
      </c>
      <c r="L96" s="14">
        <f t="shared" ref="L96" si="129">(+B96+D96)/24</f>
        <v>17.894166666666667</v>
      </c>
    </row>
    <row r="97" spans="1:12" x14ac:dyDescent="0.25">
      <c r="A97" s="78"/>
      <c r="B97" s="11">
        <v>346.43</v>
      </c>
      <c r="C97" s="12">
        <v>346.43</v>
      </c>
      <c r="D97" s="13">
        <v>0</v>
      </c>
      <c r="E97" s="13">
        <f>+B97+D97</f>
        <v>346.43</v>
      </c>
      <c r="F97" s="13">
        <f t="shared" si="113"/>
        <v>38.626944999999999</v>
      </c>
      <c r="G97" s="15">
        <f t="shared" si="114"/>
        <v>32.737634999999997</v>
      </c>
      <c r="H97" s="13">
        <f t="shared" si="115"/>
        <v>1.7321500000000001</v>
      </c>
      <c r="I97" s="13">
        <f t="shared" si="116"/>
        <v>28.869166666666668</v>
      </c>
      <c r="J97" s="13">
        <v>0</v>
      </c>
      <c r="K97" s="13">
        <f t="shared" si="94"/>
        <v>35.416666666666664</v>
      </c>
      <c r="L97" s="14">
        <f t="shared" si="117"/>
        <v>14.434583333333334</v>
      </c>
    </row>
    <row r="98" spans="1:12" ht="15.75" thickBot="1" x14ac:dyDescent="0.3">
      <c r="A98" s="78"/>
      <c r="B98" s="30">
        <f>SUM(B88:B97)</f>
        <v>4229.6200000000008</v>
      </c>
      <c r="C98" s="30">
        <f>SUM(C88:C97)</f>
        <v>3695.51</v>
      </c>
      <c r="D98" s="31">
        <f t="shared" ref="D98:I98" si="130">SUM(D88:D97)</f>
        <v>430.79999999999995</v>
      </c>
      <c r="E98" s="31">
        <f t="shared" si="130"/>
        <v>4660.42</v>
      </c>
      <c r="F98" s="32">
        <f t="shared" si="130"/>
        <v>519.63683000000003</v>
      </c>
      <c r="G98" s="31">
        <f t="shared" si="130"/>
        <v>440.4096899999999</v>
      </c>
      <c r="H98" s="31">
        <f t="shared" si="130"/>
        <v>23.302100000000003</v>
      </c>
      <c r="I98" s="31">
        <f t="shared" si="130"/>
        <v>388.36833333333334</v>
      </c>
      <c r="J98" s="31">
        <f>SUM(J88:J97)</f>
        <v>562.72</v>
      </c>
      <c r="K98" s="31">
        <f t="shared" ref="K98:L98" si="131">SUM(K88:K97)</f>
        <v>354.16666666666669</v>
      </c>
      <c r="L98" s="33">
        <f t="shared" si="131"/>
        <v>194.18416666666667</v>
      </c>
    </row>
    <row r="99" spans="1:12" ht="15.75" thickTop="1" x14ac:dyDescent="0.25">
      <c r="A99" s="20"/>
      <c r="B99" s="21"/>
      <c r="C99" s="22"/>
      <c r="D99" s="15"/>
      <c r="E99" s="15"/>
      <c r="F99" s="15"/>
      <c r="G99" s="23"/>
      <c r="H99" s="15"/>
      <c r="I99" s="15"/>
      <c r="J99" s="15"/>
      <c r="K99" s="15"/>
      <c r="L99" s="24"/>
    </row>
    <row r="100" spans="1:12" x14ac:dyDescent="0.25">
      <c r="A100" s="79" t="s">
        <v>14</v>
      </c>
      <c r="B100" s="11">
        <v>2000</v>
      </c>
      <c r="C100" s="12">
        <v>2000</v>
      </c>
      <c r="D100" s="13"/>
      <c r="E100" s="13">
        <f t="shared" ref="E100" si="132">+B100+D100</f>
        <v>2000</v>
      </c>
      <c r="F100" s="13">
        <f t="shared" ref="F100" si="133">+E100*11.15%</f>
        <v>223</v>
      </c>
      <c r="G100" s="13">
        <f>(+B100+D100)*9.45%</f>
        <v>188.99999999999997</v>
      </c>
      <c r="H100" s="13">
        <f t="shared" ref="H100" si="134">+E100*0.5%</f>
        <v>10</v>
      </c>
      <c r="I100" s="13">
        <f t="shared" ref="I100" si="135">(+B100+D100)/12</f>
        <v>166.66666666666666</v>
      </c>
      <c r="J100" s="13"/>
      <c r="K100" s="13">
        <f t="shared" si="94"/>
        <v>35.416666666666664</v>
      </c>
      <c r="L100" s="14">
        <f t="shared" ref="L100" si="136">(+B100+D100)/24</f>
        <v>83.333333333333329</v>
      </c>
    </row>
    <row r="101" spans="1:12" ht="15.75" thickBot="1" x14ac:dyDescent="0.3">
      <c r="A101" s="79"/>
      <c r="B101" s="34">
        <f>SUM(B100)</f>
        <v>2000</v>
      </c>
      <c r="C101" s="34">
        <f>SUM(C100)</f>
        <v>2000</v>
      </c>
      <c r="D101" s="35">
        <f t="shared" ref="D101:F101" si="137">SUM(D100)</f>
        <v>0</v>
      </c>
      <c r="E101" s="35">
        <f t="shared" si="137"/>
        <v>2000</v>
      </c>
      <c r="F101" s="36">
        <f t="shared" si="137"/>
        <v>223</v>
      </c>
      <c r="G101" s="37">
        <f t="shared" ref="G101" si="138">(+B101+D101)*9.45%</f>
        <v>188.99999999999997</v>
      </c>
      <c r="H101" s="35">
        <f t="shared" ref="H101:L101" si="139">SUM(H100)</f>
        <v>10</v>
      </c>
      <c r="I101" s="36">
        <f t="shared" si="139"/>
        <v>166.66666666666666</v>
      </c>
      <c r="J101" s="35">
        <f t="shared" si="139"/>
        <v>0</v>
      </c>
      <c r="K101" s="35">
        <f t="shared" si="139"/>
        <v>35.416666666666664</v>
      </c>
      <c r="L101" s="38">
        <f t="shared" si="139"/>
        <v>83.333333333333329</v>
      </c>
    </row>
    <row r="102" spans="1:12" ht="15.75" thickTop="1" x14ac:dyDescent="0.25">
      <c r="A102" s="20"/>
      <c r="B102" s="21"/>
      <c r="C102" s="22"/>
      <c r="D102" s="15"/>
      <c r="E102" s="15"/>
      <c r="F102" s="15"/>
      <c r="G102" s="23"/>
      <c r="H102" s="15"/>
      <c r="I102" s="15"/>
      <c r="J102" s="15"/>
      <c r="K102" s="15"/>
      <c r="L102" s="24"/>
    </row>
    <row r="103" spans="1:12" x14ac:dyDescent="0.25">
      <c r="A103" s="84" t="s">
        <v>15</v>
      </c>
      <c r="B103" s="11">
        <v>480</v>
      </c>
      <c r="C103" s="12">
        <v>480</v>
      </c>
      <c r="D103" s="13">
        <v>0</v>
      </c>
      <c r="E103" s="13">
        <f>+B103+D103</f>
        <v>480</v>
      </c>
      <c r="F103" s="13">
        <f t="shared" ref="F103:F106" si="140">+E103*11.15%</f>
        <v>53.52</v>
      </c>
      <c r="G103" s="13">
        <f t="shared" ref="G103:G106" si="141">(+B103+D103)*9.45%</f>
        <v>45.359999999999992</v>
      </c>
      <c r="H103" s="13">
        <f>+E103*0.5%</f>
        <v>2.4</v>
      </c>
      <c r="I103" s="13">
        <f>(+B103+D103)/12</f>
        <v>40</v>
      </c>
      <c r="J103" s="13"/>
      <c r="K103" s="13">
        <f t="shared" si="94"/>
        <v>35.416666666666664</v>
      </c>
      <c r="L103" s="14">
        <f>(+B103+D103)/24</f>
        <v>20</v>
      </c>
    </row>
    <row r="104" spans="1:12" x14ac:dyDescent="0.25">
      <c r="A104" s="84"/>
      <c r="B104" s="39">
        <v>480</v>
      </c>
      <c r="C104" s="40">
        <v>480</v>
      </c>
      <c r="D104" s="13">
        <v>0</v>
      </c>
      <c r="E104" s="13">
        <f t="shared" ref="E104:E105" si="142">+B104+D104</f>
        <v>480</v>
      </c>
      <c r="F104" s="13">
        <f t="shared" si="140"/>
        <v>53.52</v>
      </c>
      <c r="G104" s="13">
        <f t="shared" si="141"/>
        <v>45.359999999999992</v>
      </c>
      <c r="H104" s="13">
        <f>+E104*0.5%</f>
        <v>2.4</v>
      </c>
      <c r="I104" s="13">
        <f t="shared" ref="I104:I106" si="143">(+B104+D104)/12</f>
        <v>40</v>
      </c>
      <c r="J104" s="13"/>
      <c r="K104" s="13">
        <f t="shared" si="94"/>
        <v>35.416666666666664</v>
      </c>
      <c r="L104" s="14">
        <f t="shared" ref="L104:L106" si="144">(+B104+D104)/24</f>
        <v>20</v>
      </c>
    </row>
    <row r="105" spans="1:12" x14ac:dyDescent="0.25">
      <c r="A105" s="84"/>
      <c r="B105" s="39">
        <v>480</v>
      </c>
      <c r="C105" s="40">
        <v>480</v>
      </c>
      <c r="D105" s="13">
        <v>0</v>
      </c>
      <c r="E105" s="13">
        <f t="shared" si="142"/>
        <v>480</v>
      </c>
      <c r="F105" s="13">
        <f t="shared" si="140"/>
        <v>53.52</v>
      </c>
      <c r="G105" s="13">
        <f t="shared" si="141"/>
        <v>45.359999999999992</v>
      </c>
      <c r="H105" s="13">
        <f>+E105*0.5%</f>
        <v>2.4</v>
      </c>
      <c r="I105" s="13">
        <f t="shared" si="143"/>
        <v>40</v>
      </c>
      <c r="J105" s="13"/>
      <c r="K105" s="13">
        <f t="shared" si="94"/>
        <v>35.416666666666664</v>
      </c>
      <c r="L105" s="14">
        <f t="shared" si="144"/>
        <v>20</v>
      </c>
    </row>
    <row r="106" spans="1:12" x14ac:dyDescent="0.25">
      <c r="A106" s="84"/>
      <c r="B106" s="39">
        <v>425</v>
      </c>
      <c r="C106" s="40">
        <v>425</v>
      </c>
      <c r="D106" s="13">
        <v>104.98</v>
      </c>
      <c r="E106" s="13">
        <f>+B106+D106</f>
        <v>529.98</v>
      </c>
      <c r="F106" s="13">
        <f t="shared" si="140"/>
        <v>59.092770000000002</v>
      </c>
      <c r="G106" s="15">
        <f t="shared" si="141"/>
        <v>50.083109999999998</v>
      </c>
      <c r="H106" s="13">
        <f>+E106*0.5%</f>
        <v>2.6499000000000001</v>
      </c>
      <c r="I106" s="13">
        <f t="shared" si="143"/>
        <v>44.164999999999999</v>
      </c>
      <c r="J106" s="13"/>
      <c r="K106" s="13">
        <f t="shared" si="94"/>
        <v>35.416666666666664</v>
      </c>
      <c r="L106" s="14">
        <f t="shared" si="144"/>
        <v>22.0825</v>
      </c>
    </row>
    <row r="107" spans="1:12" ht="15.75" thickBot="1" x14ac:dyDescent="0.3">
      <c r="A107" s="84"/>
      <c r="B107" s="41">
        <f t="shared" ref="B107:L107" si="145">SUM(B103:B106)</f>
        <v>1865</v>
      </c>
      <c r="C107" s="41">
        <f t="shared" si="145"/>
        <v>1865</v>
      </c>
      <c r="D107" s="41">
        <f t="shared" si="145"/>
        <v>104.98</v>
      </c>
      <c r="E107" s="41">
        <f t="shared" si="145"/>
        <v>1969.98</v>
      </c>
      <c r="F107" s="41">
        <f t="shared" si="145"/>
        <v>219.65277</v>
      </c>
      <c r="G107" s="41">
        <f t="shared" si="145"/>
        <v>186.16310999999999</v>
      </c>
      <c r="H107" s="41">
        <f t="shared" si="145"/>
        <v>9.8498999999999999</v>
      </c>
      <c r="I107" s="41">
        <f t="shared" si="145"/>
        <v>164.16499999999999</v>
      </c>
      <c r="J107" s="41">
        <f t="shared" si="145"/>
        <v>0</v>
      </c>
      <c r="K107" s="41">
        <f t="shared" si="145"/>
        <v>141.66666666666666</v>
      </c>
      <c r="L107" s="41">
        <f t="shared" si="145"/>
        <v>82.082499999999996</v>
      </c>
    </row>
    <row r="108" spans="1:12" ht="15.75" thickTop="1" x14ac:dyDescent="0.25">
      <c r="A108" s="20"/>
      <c r="B108" s="21"/>
      <c r="C108" s="22"/>
      <c r="D108" s="15"/>
      <c r="E108" s="15"/>
      <c r="F108" s="15"/>
      <c r="G108" s="15"/>
      <c r="H108" s="15"/>
      <c r="I108" s="15"/>
      <c r="J108" s="15"/>
      <c r="K108" s="15"/>
      <c r="L108" s="24"/>
    </row>
    <row r="109" spans="1:12" ht="15.75" thickBot="1" x14ac:dyDescent="0.3">
      <c r="A109" s="42" t="s">
        <v>16</v>
      </c>
      <c r="B109" s="43">
        <f t="shared" ref="B109:I109" si="146">+B81+B86+B98+B107+B101</f>
        <v>12473.980000000001</v>
      </c>
      <c r="C109" s="43">
        <f t="shared" si="146"/>
        <v>11689.87</v>
      </c>
      <c r="D109" s="43">
        <f t="shared" si="146"/>
        <v>725.06999999999994</v>
      </c>
      <c r="E109" s="43">
        <f t="shared" si="146"/>
        <v>13199.05</v>
      </c>
      <c r="F109" s="43">
        <f t="shared" si="146"/>
        <v>1471.6940749999999</v>
      </c>
      <c r="G109" s="43">
        <f t="shared" si="146"/>
        <v>1247.3102249999997</v>
      </c>
      <c r="H109" s="43">
        <f t="shared" si="146"/>
        <v>65.995249999999999</v>
      </c>
      <c r="I109" s="43">
        <f t="shared" si="146"/>
        <v>1099.9208333333333</v>
      </c>
      <c r="J109" s="43">
        <f>+J81+J86+J98+J107</f>
        <v>813.6</v>
      </c>
      <c r="K109" s="43">
        <f>+K81+K86+K98+K107+K101</f>
        <v>779.16666666666652</v>
      </c>
      <c r="L109" s="43">
        <f>+L81+L86+L98+L107+L101</f>
        <v>549.96041666666667</v>
      </c>
    </row>
    <row r="112" spans="1:12" s="44" customFormat="1" ht="15.75" thickBot="1" x14ac:dyDescent="0.3">
      <c r="A112" s="44" t="s">
        <v>20</v>
      </c>
    </row>
    <row r="113" spans="1:12" ht="45.75" thickBot="1" x14ac:dyDescent="0.3">
      <c r="A113" s="1" t="s">
        <v>0</v>
      </c>
      <c r="B113" s="2" t="s">
        <v>1</v>
      </c>
      <c r="C113" s="3" t="s">
        <v>2</v>
      </c>
      <c r="D113" s="4" t="s">
        <v>3</v>
      </c>
      <c r="E113" s="4" t="s">
        <v>4</v>
      </c>
      <c r="F113" s="4" t="s">
        <v>5</v>
      </c>
      <c r="G113" s="4" t="s">
        <v>6</v>
      </c>
      <c r="H113" s="4" t="s">
        <v>7</v>
      </c>
      <c r="I113" s="4" t="s">
        <v>8</v>
      </c>
      <c r="J113" s="4"/>
      <c r="K113" s="4" t="s">
        <v>9</v>
      </c>
      <c r="L113" s="5" t="s">
        <v>10</v>
      </c>
    </row>
    <row r="114" spans="1:12" ht="15" customHeight="1" x14ac:dyDescent="0.25">
      <c r="A114" s="80" t="s">
        <v>11</v>
      </c>
      <c r="B114" s="6">
        <v>429.68</v>
      </c>
      <c r="C114" s="7">
        <v>429.68</v>
      </c>
      <c r="D114" s="8">
        <v>120.31</v>
      </c>
      <c r="E114" s="8">
        <f>+B114+D114</f>
        <v>549.99</v>
      </c>
      <c r="F114" s="8">
        <f>+E114*11.15%</f>
        <v>61.323885000000004</v>
      </c>
      <c r="G114" s="9">
        <f>(+B114+D114)*9.45%</f>
        <v>51.974054999999993</v>
      </c>
      <c r="H114" s="8">
        <f>+E114*0.5%</f>
        <v>2.7499500000000001</v>
      </c>
      <c r="I114" s="8">
        <f>(+B114+D114)/12</f>
        <v>45.832500000000003</v>
      </c>
      <c r="J114" s="8"/>
      <c r="K114" s="8">
        <f>425/12</f>
        <v>35.416666666666664</v>
      </c>
      <c r="L114" s="10">
        <f>(+B114+D114)/24</f>
        <v>22.916250000000002</v>
      </c>
    </row>
    <row r="115" spans="1:12" x14ac:dyDescent="0.25">
      <c r="A115" s="81"/>
      <c r="B115" s="11">
        <v>600</v>
      </c>
      <c r="C115" s="12">
        <v>600</v>
      </c>
      <c r="D115" s="13"/>
      <c r="E115" s="13">
        <f t="shared" ref="E115:E118" si="147">+B115+D115</f>
        <v>600</v>
      </c>
      <c r="F115" s="13">
        <f>+E115*11.15%</f>
        <v>66.900000000000006</v>
      </c>
      <c r="G115" s="13">
        <f t="shared" ref="G115:G118" si="148">(+B115+D115)*9.45%</f>
        <v>56.699999999999989</v>
      </c>
      <c r="H115" s="13">
        <f>+E115*0.5%</f>
        <v>3</v>
      </c>
      <c r="I115" s="13">
        <f>(+B115+D115)/12</f>
        <v>50</v>
      </c>
      <c r="J115" s="13"/>
      <c r="K115" s="13">
        <f t="shared" ref="K115:K144" si="149">425/12</f>
        <v>35.416666666666664</v>
      </c>
      <c r="L115" s="14">
        <f>(+B115+D115)/24</f>
        <v>25</v>
      </c>
    </row>
    <row r="116" spans="1:12" x14ac:dyDescent="0.25">
      <c r="A116" s="81"/>
      <c r="B116" s="11">
        <v>500</v>
      </c>
      <c r="C116" s="12">
        <v>500</v>
      </c>
      <c r="D116" s="13"/>
      <c r="E116" s="13">
        <f t="shared" si="147"/>
        <v>500</v>
      </c>
      <c r="F116" s="13">
        <f>+E116*11.15%</f>
        <v>55.75</v>
      </c>
      <c r="G116" s="13">
        <f t="shared" si="148"/>
        <v>47.249999999999993</v>
      </c>
      <c r="H116" s="13">
        <f>+E116*0.5%</f>
        <v>2.5</v>
      </c>
      <c r="I116" s="13">
        <f>(+B116+D116)/12</f>
        <v>41.666666666666664</v>
      </c>
      <c r="J116" s="13">
        <v>0</v>
      </c>
      <c r="K116" s="13">
        <f t="shared" si="149"/>
        <v>35.416666666666664</v>
      </c>
      <c r="L116" s="14">
        <f>(+B116+D116)/24</f>
        <v>20.833333333333332</v>
      </c>
    </row>
    <row r="117" spans="1:12" x14ac:dyDescent="0.25">
      <c r="A117" s="81"/>
      <c r="B117" s="11">
        <v>1200</v>
      </c>
      <c r="C117" s="12">
        <v>1200</v>
      </c>
      <c r="D117" s="13"/>
      <c r="E117" s="13">
        <f t="shared" si="147"/>
        <v>1200</v>
      </c>
      <c r="F117" s="13">
        <f>+E117*11.15%</f>
        <v>133.80000000000001</v>
      </c>
      <c r="G117" s="13">
        <f t="shared" si="148"/>
        <v>113.39999999999998</v>
      </c>
      <c r="H117" s="13">
        <f>+E117*0.5%</f>
        <v>6</v>
      </c>
      <c r="I117" s="13">
        <f>(+B117+D117)/12</f>
        <v>100</v>
      </c>
      <c r="J117" s="13">
        <v>0</v>
      </c>
      <c r="K117" s="13">
        <f t="shared" si="149"/>
        <v>35.416666666666664</v>
      </c>
      <c r="L117" s="14">
        <f>(+B117+D117)/24</f>
        <v>50</v>
      </c>
    </row>
    <row r="118" spans="1:12" x14ac:dyDescent="0.25">
      <c r="A118" s="81"/>
      <c r="B118" s="11">
        <v>0</v>
      </c>
      <c r="C118" s="12">
        <v>0</v>
      </c>
      <c r="D118" s="13"/>
      <c r="E118" s="13">
        <f t="shared" si="147"/>
        <v>0</v>
      </c>
      <c r="F118" s="13">
        <f>+E118*11.15%</f>
        <v>0</v>
      </c>
      <c r="G118" s="15">
        <f t="shared" si="148"/>
        <v>0</v>
      </c>
      <c r="H118" s="13">
        <f>+E118*0.5%</f>
        <v>0</v>
      </c>
      <c r="I118" s="13">
        <f>(+B118+D118)/12</f>
        <v>0</v>
      </c>
      <c r="J118" s="13"/>
      <c r="K118" s="13">
        <v>0</v>
      </c>
      <c r="L118" s="14">
        <f>(+B118+D118)/24</f>
        <v>0</v>
      </c>
    </row>
    <row r="119" spans="1:12" ht="15.75" thickBot="1" x14ac:dyDescent="0.3">
      <c r="A119" s="82"/>
      <c r="B119" s="16">
        <f t="shared" ref="B119" si="150">SUM(B114:B118)</f>
        <v>2729.6800000000003</v>
      </c>
      <c r="C119" s="16">
        <f t="shared" ref="C119:L119" si="151">SUM(C114:C118)</f>
        <v>2729.6800000000003</v>
      </c>
      <c r="D119" s="17">
        <f t="shared" si="151"/>
        <v>120.31</v>
      </c>
      <c r="E119" s="17">
        <f t="shared" si="151"/>
        <v>2849.99</v>
      </c>
      <c r="F119" s="18">
        <f t="shared" si="151"/>
        <v>317.77388500000001</v>
      </c>
      <c r="G119" s="17">
        <f t="shared" si="151"/>
        <v>269.32405499999993</v>
      </c>
      <c r="H119" s="17">
        <f t="shared" si="151"/>
        <v>14.24995</v>
      </c>
      <c r="I119" s="17">
        <f t="shared" si="151"/>
        <v>237.49916666666667</v>
      </c>
      <c r="J119" s="17">
        <f t="shared" si="151"/>
        <v>0</v>
      </c>
      <c r="K119" s="17">
        <f t="shared" si="151"/>
        <v>141.66666666666666</v>
      </c>
      <c r="L119" s="19">
        <f t="shared" si="151"/>
        <v>118.74958333333333</v>
      </c>
    </row>
    <row r="120" spans="1:12" ht="15" customHeight="1" x14ac:dyDescent="0.25">
      <c r="A120" s="20"/>
      <c r="B120" s="21"/>
      <c r="C120" s="22"/>
      <c r="D120" s="15"/>
      <c r="E120" s="15"/>
      <c r="F120" s="15"/>
      <c r="G120" s="23"/>
      <c r="H120" s="15"/>
      <c r="I120" s="15"/>
      <c r="J120" s="15"/>
      <c r="K120" s="15"/>
      <c r="L120" s="24"/>
    </row>
    <row r="121" spans="1:12" x14ac:dyDescent="0.25">
      <c r="A121" s="83" t="s">
        <v>12</v>
      </c>
      <c r="B121" s="11">
        <v>429.68</v>
      </c>
      <c r="C121" s="12">
        <v>429.68</v>
      </c>
      <c r="D121" s="13">
        <v>40.33</v>
      </c>
      <c r="E121" s="13">
        <f t="shared" ref="E121:E123" si="152">+B121+D121</f>
        <v>470.01</v>
      </c>
      <c r="F121" s="13">
        <f t="shared" ref="F121:F123" si="153">+E121*11.15%</f>
        <v>52.406115</v>
      </c>
      <c r="G121" s="13">
        <f t="shared" ref="G121:G122" si="154">(+B121+D121)*9.45%</f>
        <v>44.415944999999994</v>
      </c>
      <c r="H121" s="13">
        <f>+E121*0.5%</f>
        <v>2.35005</v>
      </c>
      <c r="I121" s="13">
        <f>(+B121+D121)/12</f>
        <v>39.167499999999997</v>
      </c>
      <c r="J121" s="13"/>
      <c r="K121" s="13">
        <f t="shared" si="149"/>
        <v>35.416666666666664</v>
      </c>
      <c r="L121" s="14">
        <f>(+B121+D121)/24</f>
        <v>19.583749999999998</v>
      </c>
    </row>
    <row r="122" spans="1:12" x14ac:dyDescent="0.25">
      <c r="A122" s="83"/>
      <c r="B122" s="11">
        <v>1000</v>
      </c>
      <c r="C122" s="12">
        <v>1000</v>
      </c>
      <c r="D122" s="13"/>
      <c r="E122" s="13">
        <f t="shared" si="152"/>
        <v>1000</v>
      </c>
      <c r="F122" s="13">
        <f t="shared" si="153"/>
        <v>111.5</v>
      </c>
      <c r="G122" s="13">
        <f t="shared" si="154"/>
        <v>94.499999999999986</v>
      </c>
      <c r="H122" s="13">
        <f>+E122*0.5%</f>
        <v>5</v>
      </c>
      <c r="I122" s="13">
        <f>(+B122+D122)/12</f>
        <v>83.333333333333329</v>
      </c>
      <c r="J122" s="13"/>
      <c r="K122" s="13">
        <f t="shared" si="149"/>
        <v>35.416666666666664</v>
      </c>
      <c r="L122" s="14">
        <f>(+B122+D122)/24</f>
        <v>41.666666666666664</v>
      </c>
    </row>
    <row r="123" spans="1:12" x14ac:dyDescent="0.25">
      <c r="A123" s="83"/>
      <c r="B123" s="11">
        <v>0</v>
      </c>
      <c r="C123" s="12">
        <v>0</v>
      </c>
      <c r="D123" s="13"/>
      <c r="E123" s="13">
        <f t="shared" si="152"/>
        <v>0</v>
      </c>
      <c r="F123" s="13">
        <f t="shared" si="153"/>
        <v>0</v>
      </c>
      <c r="G123" s="13"/>
      <c r="H123" s="13">
        <f>+E123*0.5%</f>
        <v>0</v>
      </c>
      <c r="I123" s="13">
        <f>(+B123+D123)/12</f>
        <v>0</v>
      </c>
      <c r="J123" s="13"/>
      <c r="K123" s="13"/>
      <c r="L123" s="14">
        <f>(+B123+D123)/24</f>
        <v>0</v>
      </c>
    </row>
    <row r="124" spans="1:12" ht="15.75" thickBot="1" x14ac:dyDescent="0.3">
      <c r="A124" s="83"/>
      <c r="B124" s="25">
        <f>SUM(B121:B123)</f>
        <v>1429.68</v>
      </c>
      <c r="C124" s="25">
        <f>SUM(C121:C123)</f>
        <v>1429.68</v>
      </c>
      <c r="D124" s="26">
        <f t="shared" ref="D124:L124" si="155">SUM(D121:D123)</f>
        <v>40.33</v>
      </c>
      <c r="E124" s="26">
        <f t="shared" si="155"/>
        <v>1470.01</v>
      </c>
      <c r="F124" s="27">
        <f t="shared" si="155"/>
        <v>163.906115</v>
      </c>
      <c r="G124" s="26">
        <f t="shared" si="155"/>
        <v>138.91594499999997</v>
      </c>
      <c r="H124" s="26">
        <f t="shared" si="155"/>
        <v>7.3500499999999995</v>
      </c>
      <c r="I124" s="28">
        <f t="shared" si="155"/>
        <v>122.50083333333333</v>
      </c>
      <c r="J124" s="26">
        <f t="shared" si="155"/>
        <v>0</v>
      </c>
      <c r="K124" s="26">
        <f t="shared" si="155"/>
        <v>70.833333333333329</v>
      </c>
      <c r="L124" s="29">
        <f t="shared" si="155"/>
        <v>61.250416666666666</v>
      </c>
    </row>
    <row r="125" spans="1:12" ht="15" customHeight="1" thickTop="1" x14ac:dyDescent="0.25">
      <c r="A125" s="20"/>
      <c r="B125" s="21"/>
      <c r="C125" s="22"/>
      <c r="D125" s="15"/>
      <c r="E125" s="15"/>
      <c r="F125" s="15"/>
      <c r="G125" s="23"/>
      <c r="H125" s="15"/>
      <c r="I125" s="15"/>
      <c r="J125" s="15"/>
      <c r="K125" s="15"/>
      <c r="L125" s="24"/>
    </row>
    <row r="126" spans="1:12" x14ac:dyDescent="0.25">
      <c r="A126" s="78" t="s">
        <v>13</v>
      </c>
      <c r="B126" s="11">
        <v>433.07</v>
      </c>
      <c r="C126" s="12">
        <v>0</v>
      </c>
      <c r="D126" s="13">
        <v>0</v>
      </c>
      <c r="E126" s="13">
        <f t="shared" ref="E126:E134" si="156">+B126+D126</f>
        <v>433.07</v>
      </c>
      <c r="F126" s="13">
        <f t="shared" ref="F126:F135" si="157">+E126*11.15%</f>
        <v>48.287305000000003</v>
      </c>
      <c r="G126" s="13">
        <f t="shared" ref="G126:G135" si="158">(+B126+D126)*9.45%</f>
        <v>40.925114999999991</v>
      </c>
      <c r="H126" s="13">
        <f>+E126*0.5%</f>
        <v>2.1653500000000001</v>
      </c>
      <c r="I126" s="13">
        <f>(+B126+D126)/12</f>
        <v>36.089166666666664</v>
      </c>
      <c r="J126" s="13">
        <v>433.4</v>
      </c>
      <c r="K126" s="13">
        <f t="shared" si="149"/>
        <v>35.416666666666664</v>
      </c>
      <c r="L126" s="14">
        <f>(+B126+D126)/24</f>
        <v>18.044583333333332</v>
      </c>
    </row>
    <row r="127" spans="1:12" x14ac:dyDescent="0.25">
      <c r="A127" s="78"/>
      <c r="B127" s="11">
        <v>433.07</v>
      </c>
      <c r="C127" s="12">
        <v>433.07</v>
      </c>
      <c r="D127" s="13">
        <v>0</v>
      </c>
      <c r="E127" s="13">
        <f t="shared" si="156"/>
        <v>433.07</v>
      </c>
      <c r="F127" s="13">
        <f t="shared" si="157"/>
        <v>48.287305000000003</v>
      </c>
      <c r="G127" s="13">
        <f t="shared" si="158"/>
        <v>40.925114999999991</v>
      </c>
      <c r="H127" s="13">
        <f t="shared" ref="H127:H135" si="159">+E127*0.5%</f>
        <v>2.1653500000000001</v>
      </c>
      <c r="I127" s="13">
        <f t="shared" ref="I127:I135" si="160">(+B127+D127)/12</f>
        <v>36.089166666666664</v>
      </c>
      <c r="J127" s="13"/>
      <c r="K127" s="13">
        <f t="shared" si="149"/>
        <v>35.416666666666664</v>
      </c>
      <c r="L127" s="14">
        <f t="shared" ref="L127:L135" si="161">(+B127+D127)/24</f>
        <v>18.044583333333332</v>
      </c>
    </row>
    <row r="128" spans="1:12" x14ac:dyDescent="0.25">
      <c r="A128" s="78"/>
      <c r="B128" s="11">
        <v>433.07</v>
      </c>
      <c r="C128" s="12">
        <v>433.07</v>
      </c>
      <c r="D128" s="13">
        <v>61.34</v>
      </c>
      <c r="E128" s="13">
        <f t="shared" si="156"/>
        <v>494.40999999999997</v>
      </c>
      <c r="F128" s="13">
        <f t="shared" si="157"/>
        <v>55.126714999999997</v>
      </c>
      <c r="G128" s="13">
        <f t="shared" si="158"/>
        <v>46.721744999999991</v>
      </c>
      <c r="H128" s="13">
        <f t="shared" si="159"/>
        <v>2.4720499999999999</v>
      </c>
      <c r="I128" s="13">
        <f t="shared" si="160"/>
        <v>41.200833333333328</v>
      </c>
      <c r="J128" s="13"/>
      <c r="K128" s="13">
        <f t="shared" si="149"/>
        <v>35.416666666666664</v>
      </c>
      <c r="L128" s="14">
        <f t="shared" si="161"/>
        <v>20.600416666666664</v>
      </c>
    </row>
    <row r="129" spans="1:12" x14ac:dyDescent="0.25">
      <c r="A129" s="78"/>
      <c r="B129" s="11">
        <v>433.07</v>
      </c>
      <c r="C129" s="12">
        <v>433.07</v>
      </c>
      <c r="D129" s="13">
        <v>0</v>
      </c>
      <c r="E129" s="13">
        <f t="shared" si="156"/>
        <v>433.07</v>
      </c>
      <c r="F129" s="13">
        <f t="shared" si="157"/>
        <v>48.287305000000003</v>
      </c>
      <c r="G129" s="13">
        <f t="shared" si="158"/>
        <v>40.925114999999991</v>
      </c>
      <c r="H129" s="13">
        <f t="shared" si="159"/>
        <v>2.1653500000000001</v>
      </c>
      <c r="I129" s="13">
        <f t="shared" si="160"/>
        <v>36.089166666666664</v>
      </c>
      <c r="J129" s="13"/>
      <c r="K129" s="13">
        <f t="shared" si="149"/>
        <v>35.416666666666664</v>
      </c>
      <c r="L129" s="14">
        <f t="shared" si="161"/>
        <v>18.044583333333332</v>
      </c>
    </row>
    <row r="130" spans="1:12" x14ac:dyDescent="0.25">
      <c r="A130" s="78"/>
      <c r="B130" s="11">
        <v>433.07</v>
      </c>
      <c r="C130" s="12">
        <v>101.05</v>
      </c>
      <c r="D130" s="13">
        <v>3.94</v>
      </c>
      <c r="E130" s="13">
        <f t="shared" si="156"/>
        <v>437.01</v>
      </c>
      <c r="F130" s="13">
        <f t="shared" si="157"/>
        <v>48.726615000000002</v>
      </c>
      <c r="G130" s="13">
        <f t="shared" si="158"/>
        <v>41.297444999999996</v>
      </c>
      <c r="H130" s="13">
        <f t="shared" si="159"/>
        <v>2.1850499999999999</v>
      </c>
      <c r="I130" s="13">
        <f t="shared" si="160"/>
        <v>36.417499999999997</v>
      </c>
      <c r="J130" s="13">
        <v>344.06</v>
      </c>
      <c r="K130" s="13">
        <f t="shared" si="149"/>
        <v>35.416666666666664</v>
      </c>
      <c r="L130" s="14">
        <f t="shared" si="161"/>
        <v>18.208749999999998</v>
      </c>
    </row>
    <row r="131" spans="1:12" x14ac:dyDescent="0.25">
      <c r="A131" s="78"/>
      <c r="B131" s="11">
        <v>433.07</v>
      </c>
      <c r="C131" s="12">
        <v>433.07</v>
      </c>
      <c r="D131" s="13">
        <v>0</v>
      </c>
      <c r="E131" s="13">
        <f t="shared" si="156"/>
        <v>433.07</v>
      </c>
      <c r="F131" s="13">
        <f t="shared" si="157"/>
        <v>48.287305000000003</v>
      </c>
      <c r="G131" s="13">
        <f t="shared" si="158"/>
        <v>40.925114999999991</v>
      </c>
      <c r="H131" s="13">
        <f t="shared" si="159"/>
        <v>2.1653500000000001</v>
      </c>
      <c r="I131" s="13">
        <f t="shared" si="160"/>
        <v>36.089166666666664</v>
      </c>
      <c r="J131" s="13"/>
      <c r="K131" s="13">
        <f t="shared" si="149"/>
        <v>35.416666666666664</v>
      </c>
      <c r="L131" s="14">
        <f t="shared" si="161"/>
        <v>18.044583333333332</v>
      </c>
    </row>
    <row r="132" spans="1:12" x14ac:dyDescent="0.25">
      <c r="A132" s="78"/>
      <c r="B132" s="11">
        <v>433.07</v>
      </c>
      <c r="C132" s="12">
        <v>433.07</v>
      </c>
      <c r="D132" s="13">
        <v>63.15</v>
      </c>
      <c r="E132" s="13">
        <f t="shared" si="156"/>
        <v>496.21999999999997</v>
      </c>
      <c r="F132" s="13">
        <f t="shared" si="157"/>
        <v>55.328530000000001</v>
      </c>
      <c r="G132" s="13">
        <f t="shared" si="158"/>
        <v>46.892789999999991</v>
      </c>
      <c r="H132" s="13">
        <f t="shared" si="159"/>
        <v>2.4811000000000001</v>
      </c>
      <c r="I132" s="13">
        <f t="shared" si="160"/>
        <v>41.351666666666667</v>
      </c>
      <c r="J132" s="13"/>
      <c r="K132" s="13">
        <f t="shared" si="149"/>
        <v>35.416666666666664</v>
      </c>
      <c r="L132" s="14">
        <f t="shared" si="161"/>
        <v>20.675833333333333</v>
      </c>
    </row>
    <row r="133" spans="1:12" x14ac:dyDescent="0.25">
      <c r="A133" s="78"/>
      <c r="B133" s="11">
        <v>433.07</v>
      </c>
      <c r="C133" s="12">
        <v>202.1</v>
      </c>
      <c r="D133" s="13">
        <v>77.900000000000006</v>
      </c>
      <c r="E133" s="13">
        <f t="shared" si="156"/>
        <v>510.97</v>
      </c>
      <c r="F133" s="13">
        <f t="shared" si="157"/>
        <v>56.973155000000006</v>
      </c>
      <c r="G133" s="13">
        <f t="shared" si="158"/>
        <v>48.286664999999999</v>
      </c>
      <c r="H133" s="13">
        <f t="shared" si="159"/>
        <v>2.5548500000000001</v>
      </c>
      <c r="I133" s="13">
        <f t="shared" si="160"/>
        <v>42.580833333333338</v>
      </c>
      <c r="J133" s="13">
        <v>318.01</v>
      </c>
      <c r="K133" s="13">
        <f t="shared" si="149"/>
        <v>35.416666666666664</v>
      </c>
      <c r="L133" s="14">
        <f t="shared" si="161"/>
        <v>21.290416666666669</v>
      </c>
    </row>
    <row r="134" spans="1:12" x14ac:dyDescent="0.25">
      <c r="A134" s="78"/>
      <c r="B134" s="11">
        <v>433.07</v>
      </c>
      <c r="C134" s="12">
        <v>433.07</v>
      </c>
      <c r="D134" s="13">
        <v>57.73</v>
      </c>
      <c r="E134" s="13">
        <f t="shared" si="156"/>
        <v>490.8</v>
      </c>
      <c r="F134" s="13">
        <f t="shared" si="157"/>
        <v>54.724200000000003</v>
      </c>
      <c r="G134" s="13">
        <f t="shared" si="158"/>
        <v>46.380599999999994</v>
      </c>
      <c r="H134" s="13">
        <f t="shared" si="159"/>
        <v>2.4540000000000002</v>
      </c>
      <c r="I134" s="13">
        <f t="shared" si="160"/>
        <v>40.9</v>
      </c>
      <c r="J134" s="13">
        <v>0</v>
      </c>
      <c r="K134" s="13">
        <f t="shared" si="149"/>
        <v>35.416666666666664</v>
      </c>
      <c r="L134" s="14">
        <f t="shared" si="161"/>
        <v>20.45</v>
      </c>
    </row>
    <row r="135" spans="1:12" x14ac:dyDescent="0.25">
      <c r="A135" s="78"/>
      <c r="B135" s="11">
        <v>0</v>
      </c>
      <c r="C135" s="12">
        <v>0</v>
      </c>
      <c r="D135" s="13">
        <v>0</v>
      </c>
      <c r="E135" s="13">
        <f>+B135+D135</f>
        <v>0</v>
      </c>
      <c r="F135" s="13">
        <f t="shared" si="157"/>
        <v>0</v>
      </c>
      <c r="G135" s="15">
        <f t="shared" si="158"/>
        <v>0</v>
      </c>
      <c r="H135" s="13">
        <f t="shared" si="159"/>
        <v>0</v>
      </c>
      <c r="I135" s="13">
        <f t="shared" si="160"/>
        <v>0</v>
      </c>
      <c r="J135" s="13">
        <v>0</v>
      </c>
      <c r="K135" s="13">
        <v>0</v>
      </c>
      <c r="L135" s="14">
        <f t="shared" si="161"/>
        <v>0</v>
      </c>
    </row>
    <row r="136" spans="1:12" ht="15.75" thickBot="1" x14ac:dyDescent="0.3">
      <c r="A136" s="78"/>
      <c r="B136" s="30">
        <f>SUM(B126:B135)</f>
        <v>3897.6300000000006</v>
      </c>
      <c r="C136" s="30">
        <f>SUM(C126:C135)</f>
        <v>2901.57</v>
      </c>
      <c r="D136" s="31">
        <f t="shared" ref="D136:I136" si="162">SUM(D126:D135)</f>
        <v>264.06</v>
      </c>
      <c r="E136" s="31">
        <f t="shared" si="162"/>
        <v>4161.6900000000005</v>
      </c>
      <c r="F136" s="32">
        <f t="shared" si="162"/>
        <v>464.02843500000006</v>
      </c>
      <c r="G136" s="31">
        <f t="shared" si="162"/>
        <v>393.27970499999998</v>
      </c>
      <c r="H136" s="31">
        <f t="shared" si="162"/>
        <v>20.808450000000001</v>
      </c>
      <c r="I136" s="31">
        <f t="shared" si="162"/>
        <v>346.80749999999995</v>
      </c>
      <c r="J136" s="31">
        <f>SUM(J126:J135)</f>
        <v>1095.47</v>
      </c>
      <c r="K136" s="31">
        <f t="shared" ref="K136:L136" si="163">SUM(K126:K135)</f>
        <v>318.75</v>
      </c>
      <c r="L136" s="33">
        <f t="shared" si="163"/>
        <v>173.40374999999997</v>
      </c>
    </row>
    <row r="137" spans="1:12" ht="15.75" thickTop="1" x14ac:dyDescent="0.25">
      <c r="A137" s="20"/>
      <c r="B137" s="21"/>
      <c r="C137" s="22"/>
      <c r="D137" s="15"/>
      <c r="E137" s="15"/>
      <c r="F137" s="15"/>
      <c r="G137" s="23"/>
      <c r="H137" s="15"/>
      <c r="I137" s="15"/>
      <c r="J137" s="15"/>
      <c r="K137" s="15"/>
      <c r="L137" s="24"/>
    </row>
    <row r="138" spans="1:12" x14ac:dyDescent="0.25">
      <c r="A138" s="79" t="s">
        <v>14</v>
      </c>
      <c r="B138" s="11">
        <v>2000</v>
      </c>
      <c r="C138" s="12">
        <v>2000</v>
      </c>
      <c r="D138" s="13"/>
      <c r="E138" s="13">
        <f t="shared" ref="E138" si="164">+B138+D138</f>
        <v>2000</v>
      </c>
      <c r="F138" s="13">
        <f t="shared" ref="F138" si="165">+E138*11.15%</f>
        <v>223</v>
      </c>
      <c r="G138" s="13">
        <f>(+B138+D138)*9.45%</f>
        <v>188.99999999999997</v>
      </c>
      <c r="H138" s="13">
        <f t="shared" ref="H138" si="166">+E138*0.5%</f>
        <v>10</v>
      </c>
      <c r="I138" s="13">
        <f t="shared" ref="I138" si="167">(+B138+D138)/12</f>
        <v>166.66666666666666</v>
      </c>
      <c r="J138" s="13"/>
      <c r="K138" s="13">
        <f t="shared" si="149"/>
        <v>35.416666666666664</v>
      </c>
      <c r="L138" s="14">
        <f t="shared" ref="L138" si="168">(+B138+D138)/24</f>
        <v>83.333333333333329</v>
      </c>
    </row>
    <row r="139" spans="1:12" ht="15.75" thickBot="1" x14ac:dyDescent="0.3">
      <c r="A139" s="79"/>
      <c r="B139" s="34">
        <f>SUM(B138)</f>
        <v>2000</v>
      </c>
      <c r="C139" s="34">
        <f>SUM(C138)</f>
        <v>2000</v>
      </c>
      <c r="D139" s="35">
        <f t="shared" ref="D139:F139" si="169">SUM(D138)</f>
        <v>0</v>
      </c>
      <c r="E139" s="35">
        <f t="shared" si="169"/>
        <v>2000</v>
      </c>
      <c r="F139" s="36">
        <f t="shared" si="169"/>
        <v>223</v>
      </c>
      <c r="G139" s="37">
        <f t="shared" ref="G139" si="170">(+B139+D139)*9.45%</f>
        <v>188.99999999999997</v>
      </c>
      <c r="H139" s="35">
        <f t="shared" ref="H139:L139" si="171">SUM(H138)</f>
        <v>10</v>
      </c>
      <c r="I139" s="36">
        <f t="shared" si="171"/>
        <v>166.66666666666666</v>
      </c>
      <c r="J139" s="35">
        <f t="shared" si="171"/>
        <v>0</v>
      </c>
      <c r="K139" s="35">
        <f t="shared" si="171"/>
        <v>35.416666666666664</v>
      </c>
      <c r="L139" s="38">
        <f t="shared" si="171"/>
        <v>83.333333333333329</v>
      </c>
    </row>
    <row r="140" spans="1:12" ht="15.75" thickTop="1" x14ac:dyDescent="0.25">
      <c r="A140" s="20"/>
      <c r="B140" s="21"/>
      <c r="C140" s="22"/>
      <c r="D140" s="15"/>
      <c r="E140" s="15"/>
      <c r="F140" s="15"/>
      <c r="G140" s="23"/>
      <c r="H140" s="15"/>
      <c r="I140" s="15"/>
      <c r="J140" s="15"/>
      <c r="K140" s="15"/>
      <c r="L140" s="24"/>
    </row>
    <row r="141" spans="1:12" x14ac:dyDescent="0.25">
      <c r="A141" s="84" t="s">
        <v>15</v>
      </c>
      <c r="B141" s="11">
        <v>480</v>
      </c>
      <c r="C141" s="12">
        <v>480</v>
      </c>
      <c r="D141" s="13">
        <v>0</v>
      </c>
      <c r="E141" s="13">
        <f>+B141+D141</f>
        <v>480</v>
      </c>
      <c r="F141" s="13">
        <f t="shared" ref="F141:F144" si="172">+E141*11.15%</f>
        <v>53.52</v>
      </c>
      <c r="G141" s="13">
        <f t="shared" ref="G141:G144" si="173">(+B141+D141)*9.45%</f>
        <v>45.359999999999992</v>
      </c>
      <c r="H141" s="13">
        <f>+E141*0.5%</f>
        <v>2.4</v>
      </c>
      <c r="I141" s="13">
        <f>(+B141+D141)/12</f>
        <v>40</v>
      </c>
      <c r="J141" s="13"/>
      <c r="K141" s="13">
        <f t="shared" si="149"/>
        <v>35.416666666666664</v>
      </c>
      <c r="L141" s="14">
        <f>(+B141+D141)/24</f>
        <v>20</v>
      </c>
    </row>
    <row r="142" spans="1:12" x14ac:dyDescent="0.25">
      <c r="A142" s="84"/>
      <c r="B142" s="39">
        <v>480</v>
      </c>
      <c r="C142" s="40">
        <v>480</v>
      </c>
      <c r="D142" s="13">
        <v>0</v>
      </c>
      <c r="E142" s="13">
        <f t="shared" ref="E142:E143" si="174">+B142+D142</f>
        <v>480</v>
      </c>
      <c r="F142" s="13">
        <f t="shared" si="172"/>
        <v>53.52</v>
      </c>
      <c r="G142" s="13">
        <f t="shared" si="173"/>
        <v>45.359999999999992</v>
      </c>
      <c r="H142" s="13">
        <f>+E142*0.5%</f>
        <v>2.4</v>
      </c>
      <c r="I142" s="13">
        <f t="shared" ref="I142:I144" si="175">(+B142+D142)/12</f>
        <v>40</v>
      </c>
      <c r="J142" s="13"/>
      <c r="K142" s="13">
        <f t="shared" si="149"/>
        <v>35.416666666666664</v>
      </c>
      <c r="L142" s="14">
        <f t="shared" ref="L142:L144" si="176">(+B142+D142)/24</f>
        <v>20</v>
      </c>
    </row>
    <row r="143" spans="1:12" x14ac:dyDescent="0.25">
      <c r="A143" s="84"/>
      <c r="B143" s="39">
        <v>480</v>
      </c>
      <c r="C143" s="40">
        <v>480</v>
      </c>
      <c r="D143" s="13">
        <v>0</v>
      </c>
      <c r="E143" s="13">
        <f t="shared" si="174"/>
        <v>480</v>
      </c>
      <c r="F143" s="13">
        <f t="shared" si="172"/>
        <v>53.52</v>
      </c>
      <c r="G143" s="13">
        <f t="shared" si="173"/>
        <v>45.359999999999992</v>
      </c>
      <c r="H143" s="13">
        <f>+E143*0.5%</f>
        <v>2.4</v>
      </c>
      <c r="I143" s="13">
        <f t="shared" si="175"/>
        <v>40</v>
      </c>
      <c r="J143" s="13"/>
      <c r="K143" s="13">
        <f t="shared" si="149"/>
        <v>35.416666666666664</v>
      </c>
      <c r="L143" s="14">
        <f t="shared" si="176"/>
        <v>20</v>
      </c>
    </row>
    <row r="144" spans="1:12" x14ac:dyDescent="0.25">
      <c r="A144" s="84"/>
      <c r="B144" s="39">
        <v>425</v>
      </c>
      <c r="C144" s="40">
        <v>425</v>
      </c>
      <c r="D144" s="13">
        <v>105.01</v>
      </c>
      <c r="E144" s="13">
        <f>+B144+D144</f>
        <v>530.01</v>
      </c>
      <c r="F144" s="13">
        <f t="shared" si="172"/>
        <v>59.096114999999998</v>
      </c>
      <c r="G144" s="15">
        <f t="shared" si="173"/>
        <v>50.085944999999995</v>
      </c>
      <c r="H144" s="13">
        <f>+E144*0.5%</f>
        <v>2.6500499999999998</v>
      </c>
      <c r="I144" s="13">
        <f t="shared" si="175"/>
        <v>44.167499999999997</v>
      </c>
      <c r="J144" s="13"/>
      <c r="K144" s="13">
        <f t="shared" si="149"/>
        <v>35.416666666666664</v>
      </c>
      <c r="L144" s="14">
        <f t="shared" si="176"/>
        <v>22.083749999999998</v>
      </c>
    </row>
    <row r="145" spans="1:12" ht="15.75" thickBot="1" x14ac:dyDescent="0.3">
      <c r="A145" s="84"/>
      <c r="B145" s="41">
        <f t="shared" ref="B145:L145" si="177">SUM(B141:B144)</f>
        <v>1865</v>
      </c>
      <c r="C145" s="41">
        <f t="shared" si="177"/>
        <v>1865</v>
      </c>
      <c r="D145" s="41">
        <f t="shared" si="177"/>
        <v>105.01</v>
      </c>
      <c r="E145" s="41">
        <f t="shared" si="177"/>
        <v>1970.01</v>
      </c>
      <c r="F145" s="41">
        <f t="shared" si="177"/>
        <v>219.656115</v>
      </c>
      <c r="G145" s="41">
        <f t="shared" si="177"/>
        <v>186.16594499999997</v>
      </c>
      <c r="H145" s="41">
        <f t="shared" si="177"/>
        <v>9.8500499999999995</v>
      </c>
      <c r="I145" s="41">
        <f t="shared" si="177"/>
        <v>164.16749999999999</v>
      </c>
      <c r="J145" s="41">
        <f t="shared" si="177"/>
        <v>0</v>
      </c>
      <c r="K145" s="41">
        <f t="shared" si="177"/>
        <v>141.66666666666666</v>
      </c>
      <c r="L145" s="41">
        <f t="shared" si="177"/>
        <v>82.083749999999995</v>
      </c>
    </row>
    <row r="146" spans="1:12" ht="15.75" thickTop="1" x14ac:dyDescent="0.25">
      <c r="A146" s="20"/>
      <c r="B146" s="21"/>
      <c r="C146" s="22"/>
      <c r="D146" s="15"/>
      <c r="E146" s="15"/>
      <c r="F146" s="15"/>
      <c r="G146" s="15"/>
      <c r="H146" s="15"/>
      <c r="I146" s="15"/>
      <c r="J146" s="15"/>
      <c r="K146" s="15"/>
      <c r="L146" s="24"/>
    </row>
    <row r="147" spans="1:12" ht="15.75" thickBot="1" x14ac:dyDescent="0.3">
      <c r="A147" s="42" t="s">
        <v>16</v>
      </c>
      <c r="B147" s="43">
        <f t="shared" ref="B147:I147" si="178">+B119+B124+B136+B145+B139</f>
        <v>11921.990000000002</v>
      </c>
      <c r="C147" s="43">
        <f t="shared" si="178"/>
        <v>10925.93</v>
      </c>
      <c r="D147" s="43">
        <f t="shared" si="178"/>
        <v>529.71</v>
      </c>
      <c r="E147" s="43">
        <f t="shared" si="178"/>
        <v>12451.7</v>
      </c>
      <c r="F147" s="43">
        <f t="shared" si="178"/>
        <v>1388.36455</v>
      </c>
      <c r="G147" s="43">
        <f t="shared" si="178"/>
        <v>1176.6856499999999</v>
      </c>
      <c r="H147" s="43">
        <f t="shared" si="178"/>
        <v>62.258499999999998</v>
      </c>
      <c r="I147" s="43">
        <f t="shared" si="178"/>
        <v>1037.6416666666667</v>
      </c>
      <c r="J147" s="43">
        <f>+J119+J124+J136+J145</f>
        <v>1095.47</v>
      </c>
      <c r="K147" s="43">
        <f>+K119+K124+K136+K145+K139</f>
        <v>708.33333333333326</v>
      </c>
      <c r="L147" s="43">
        <f>+L119+L124+L136+L145+L139</f>
        <v>518.82083333333333</v>
      </c>
    </row>
    <row r="148" spans="1:12" x14ac:dyDescent="0.25">
      <c r="A148" s="46"/>
      <c r="B148" s="47"/>
      <c r="C148" s="47"/>
      <c r="D148" s="47"/>
      <c r="E148" s="47"/>
      <c r="F148" s="47"/>
      <c r="G148" s="47"/>
      <c r="H148" s="47"/>
      <c r="I148" s="47"/>
      <c r="J148" s="47"/>
      <c r="K148" s="47"/>
      <c r="L148" s="47"/>
    </row>
    <row r="149" spans="1:12" s="44" customFormat="1" ht="15.75" thickBot="1" x14ac:dyDescent="0.3">
      <c r="A149" s="44" t="s">
        <v>21</v>
      </c>
    </row>
    <row r="150" spans="1:12" ht="45.75" thickBot="1" x14ac:dyDescent="0.3">
      <c r="A150" s="1" t="s">
        <v>0</v>
      </c>
      <c r="B150" s="2" t="s">
        <v>1</v>
      </c>
      <c r="C150" s="3" t="s">
        <v>2</v>
      </c>
      <c r="D150" s="4" t="s">
        <v>3</v>
      </c>
      <c r="E150" s="4" t="s">
        <v>4</v>
      </c>
      <c r="F150" s="4" t="s">
        <v>5</v>
      </c>
      <c r="G150" s="4" t="s">
        <v>6</v>
      </c>
      <c r="H150" s="4" t="s">
        <v>7</v>
      </c>
      <c r="I150" s="4" t="s">
        <v>8</v>
      </c>
      <c r="J150" s="4"/>
      <c r="K150" s="4" t="s">
        <v>9</v>
      </c>
      <c r="L150" s="5" t="s">
        <v>10</v>
      </c>
    </row>
    <row r="151" spans="1:12" ht="15" customHeight="1" x14ac:dyDescent="0.25">
      <c r="A151" s="80" t="s">
        <v>11</v>
      </c>
      <c r="B151" s="6">
        <v>429.68</v>
      </c>
      <c r="C151" s="7">
        <v>429.68</v>
      </c>
      <c r="D151" s="8">
        <v>120.31</v>
      </c>
      <c r="E151" s="8">
        <f>+B151+D151</f>
        <v>549.99</v>
      </c>
      <c r="F151" s="8">
        <f>+E151*11.15%</f>
        <v>61.323885000000004</v>
      </c>
      <c r="G151" s="9">
        <f>(+B151+D151)*9.45%</f>
        <v>51.974054999999993</v>
      </c>
      <c r="H151" s="8">
        <f>+E151*0.5%</f>
        <v>2.7499500000000001</v>
      </c>
      <c r="I151" s="8">
        <f>(+B151+D151)/12</f>
        <v>45.832500000000003</v>
      </c>
      <c r="J151" s="8"/>
      <c r="K151" s="8">
        <f>425/12</f>
        <v>35.416666666666664</v>
      </c>
      <c r="L151" s="10">
        <f>(+B151+D151)/24</f>
        <v>22.916250000000002</v>
      </c>
    </row>
    <row r="152" spans="1:12" x14ac:dyDescent="0.25">
      <c r="A152" s="81"/>
      <c r="B152" s="11">
        <v>600</v>
      </c>
      <c r="C152" s="12">
        <v>600</v>
      </c>
      <c r="D152" s="13"/>
      <c r="E152" s="13">
        <f t="shared" ref="E152:E155" si="179">+B152+D152</f>
        <v>600</v>
      </c>
      <c r="F152" s="13">
        <f>+E152*11.15%</f>
        <v>66.900000000000006</v>
      </c>
      <c r="G152" s="13">
        <f t="shared" ref="G152:G155" si="180">(+B152+D152)*9.45%</f>
        <v>56.699999999999989</v>
      </c>
      <c r="H152" s="13">
        <f>+E152*0.5%</f>
        <v>3</v>
      </c>
      <c r="I152" s="13">
        <f>(+B152+D152)/12</f>
        <v>50</v>
      </c>
      <c r="J152" s="13"/>
      <c r="K152" s="13">
        <f t="shared" ref="K152:K181" si="181">425/12</f>
        <v>35.416666666666664</v>
      </c>
      <c r="L152" s="14">
        <f>(+B152+D152)/24</f>
        <v>25</v>
      </c>
    </row>
    <row r="153" spans="1:12" x14ac:dyDescent="0.25">
      <c r="A153" s="81"/>
      <c r="B153" s="11">
        <v>500</v>
      </c>
      <c r="C153" s="12">
        <v>500</v>
      </c>
      <c r="D153" s="13"/>
      <c r="E153" s="13">
        <f t="shared" si="179"/>
        <v>500</v>
      </c>
      <c r="F153" s="13">
        <f>+E153*11.15%</f>
        <v>55.75</v>
      </c>
      <c r="G153" s="13">
        <f t="shared" si="180"/>
        <v>47.249999999999993</v>
      </c>
      <c r="H153" s="13">
        <f>+E153*0.5%</f>
        <v>2.5</v>
      </c>
      <c r="I153" s="13">
        <f>(+B153+D153)/12</f>
        <v>41.666666666666664</v>
      </c>
      <c r="J153" s="13">
        <v>0</v>
      </c>
      <c r="K153" s="13">
        <f t="shared" si="181"/>
        <v>35.416666666666664</v>
      </c>
      <c r="L153" s="14">
        <f>(+B153+D153)/24</f>
        <v>20.833333333333332</v>
      </c>
    </row>
    <row r="154" spans="1:12" x14ac:dyDescent="0.25">
      <c r="A154" s="81"/>
      <c r="B154" s="11">
        <v>1200</v>
      </c>
      <c r="C154" s="12">
        <v>1200</v>
      </c>
      <c r="D154" s="13"/>
      <c r="E154" s="13">
        <f t="shared" si="179"/>
        <v>1200</v>
      </c>
      <c r="F154" s="13">
        <f>+E154*11.15%</f>
        <v>133.80000000000001</v>
      </c>
      <c r="G154" s="13">
        <f t="shared" si="180"/>
        <v>113.39999999999998</v>
      </c>
      <c r="H154" s="13">
        <f>+E154*0.5%</f>
        <v>6</v>
      </c>
      <c r="I154" s="13">
        <f>(+B154+D154)/12</f>
        <v>100</v>
      </c>
      <c r="J154" s="13">
        <v>0</v>
      </c>
      <c r="K154" s="13">
        <f t="shared" si="181"/>
        <v>35.416666666666664</v>
      </c>
      <c r="L154" s="14">
        <f>(+B154+D154)/24</f>
        <v>50</v>
      </c>
    </row>
    <row r="155" spans="1:12" x14ac:dyDescent="0.25">
      <c r="A155" s="81"/>
      <c r="B155" s="11">
        <v>0</v>
      </c>
      <c r="C155" s="12">
        <v>0</v>
      </c>
      <c r="D155" s="13"/>
      <c r="E155" s="13">
        <f t="shared" si="179"/>
        <v>0</v>
      </c>
      <c r="F155" s="13">
        <f>+E155*11.15%</f>
        <v>0</v>
      </c>
      <c r="G155" s="15">
        <f t="shared" si="180"/>
        <v>0</v>
      </c>
      <c r="H155" s="13">
        <f>+E155*0.5%</f>
        <v>0</v>
      </c>
      <c r="I155" s="13">
        <f>(+B155+D155)/12</f>
        <v>0</v>
      </c>
      <c r="J155" s="13"/>
      <c r="K155" s="13">
        <v>0</v>
      </c>
      <c r="L155" s="14">
        <f>(+B155+D155)/24</f>
        <v>0</v>
      </c>
    </row>
    <row r="156" spans="1:12" ht="15.75" thickBot="1" x14ac:dyDescent="0.3">
      <c r="A156" s="82"/>
      <c r="B156" s="16">
        <f t="shared" ref="B156" si="182">SUM(B151:B155)</f>
        <v>2729.6800000000003</v>
      </c>
      <c r="C156" s="16">
        <f t="shared" ref="C156:L156" si="183">SUM(C151:C155)</f>
        <v>2729.6800000000003</v>
      </c>
      <c r="D156" s="17">
        <f t="shared" si="183"/>
        <v>120.31</v>
      </c>
      <c r="E156" s="17">
        <f t="shared" si="183"/>
        <v>2849.99</v>
      </c>
      <c r="F156" s="18">
        <f t="shared" si="183"/>
        <v>317.77388500000001</v>
      </c>
      <c r="G156" s="17">
        <f t="shared" si="183"/>
        <v>269.32405499999993</v>
      </c>
      <c r="H156" s="17">
        <f t="shared" si="183"/>
        <v>14.24995</v>
      </c>
      <c r="I156" s="17">
        <f t="shared" si="183"/>
        <v>237.49916666666667</v>
      </c>
      <c r="J156" s="17">
        <f t="shared" si="183"/>
        <v>0</v>
      </c>
      <c r="K156" s="17">
        <f t="shared" si="183"/>
        <v>141.66666666666666</v>
      </c>
      <c r="L156" s="19">
        <f t="shared" si="183"/>
        <v>118.74958333333333</v>
      </c>
    </row>
    <row r="157" spans="1:12" ht="15" customHeight="1" x14ac:dyDescent="0.25">
      <c r="A157" s="20"/>
      <c r="B157" s="21"/>
      <c r="C157" s="22"/>
      <c r="D157" s="15"/>
      <c r="E157" s="15"/>
      <c r="F157" s="15"/>
      <c r="G157" s="23"/>
      <c r="H157" s="15"/>
      <c r="I157" s="15"/>
      <c r="J157" s="15"/>
      <c r="K157" s="15"/>
      <c r="L157" s="24"/>
    </row>
    <row r="158" spans="1:12" ht="15" customHeight="1" x14ac:dyDescent="0.25">
      <c r="A158" s="83" t="s">
        <v>12</v>
      </c>
      <c r="B158" s="11">
        <v>429.68</v>
      </c>
      <c r="C158" s="12">
        <v>429.68</v>
      </c>
      <c r="D158" s="13">
        <v>40.33</v>
      </c>
      <c r="E158" s="13">
        <f t="shared" ref="E158:E160" si="184">+B158+D158</f>
        <v>470.01</v>
      </c>
      <c r="F158" s="13">
        <f t="shared" ref="F158:F160" si="185">+E158*11.15%</f>
        <v>52.406115</v>
      </c>
      <c r="G158" s="13">
        <f t="shared" ref="G158:G159" si="186">(+B158+D158)*9.45%</f>
        <v>44.415944999999994</v>
      </c>
      <c r="H158" s="13">
        <f>+E158*0.5%</f>
        <v>2.35005</v>
      </c>
      <c r="I158" s="13">
        <f>(+B158+D158)/12</f>
        <v>39.167499999999997</v>
      </c>
      <c r="J158" s="13"/>
      <c r="K158" s="13">
        <f t="shared" si="181"/>
        <v>35.416666666666664</v>
      </c>
      <c r="L158" s="14">
        <f>(+B158+D158)/24</f>
        <v>19.583749999999998</v>
      </c>
    </row>
    <row r="159" spans="1:12" x14ac:dyDescent="0.25">
      <c r="A159" s="83"/>
      <c r="B159" s="11">
        <v>1000</v>
      </c>
      <c r="C159" s="12">
        <v>1000</v>
      </c>
      <c r="D159" s="13"/>
      <c r="E159" s="13">
        <f t="shared" si="184"/>
        <v>1000</v>
      </c>
      <c r="F159" s="13">
        <f t="shared" si="185"/>
        <v>111.5</v>
      </c>
      <c r="G159" s="13">
        <f t="shared" si="186"/>
        <v>94.499999999999986</v>
      </c>
      <c r="H159" s="13">
        <f>+E159*0.5%</f>
        <v>5</v>
      </c>
      <c r="I159" s="13">
        <f>(+B159+D159)/12</f>
        <v>83.333333333333329</v>
      </c>
      <c r="J159" s="13"/>
      <c r="K159" s="13">
        <f t="shared" si="181"/>
        <v>35.416666666666664</v>
      </c>
      <c r="L159" s="14">
        <f>(+B159+D159)/24</f>
        <v>41.666666666666664</v>
      </c>
    </row>
    <row r="160" spans="1:12" x14ac:dyDescent="0.25">
      <c r="A160" s="83"/>
      <c r="B160" s="11">
        <v>0</v>
      </c>
      <c r="C160" s="12">
        <v>0</v>
      </c>
      <c r="D160" s="13"/>
      <c r="E160" s="13">
        <f t="shared" si="184"/>
        <v>0</v>
      </c>
      <c r="F160" s="13">
        <f t="shared" si="185"/>
        <v>0</v>
      </c>
      <c r="G160" s="13"/>
      <c r="H160" s="13">
        <f>+E160*0.5%</f>
        <v>0</v>
      </c>
      <c r="I160" s="13">
        <f>(+B160+D160)/12</f>
        <v>0</v>
      </c>
      <c r="J160" s="13"/>
      <c r="K160" s="13"/>
      <c r="L160" s="14">
        <f>(+B160+D160)/24</f>
        <v>0</v>
      </c>
    </row>
    <row r="161" spans="1:12" ht="15.75" thickBot="1" x14ac:dyDescent="0.3">
      <c r="A161" s="83"/>
      <c r="B161" s="25">
        <f>SUM(B158:B160)</f>
        <v>1429.68</v>
      </c>
      <c r="C161" s="25">
        <f>SUM(C158:C160)</f>
        <v>1429.68</v>
      </c>
      <c r="D161" s="26">
        <f t="shared" ref="D161:L161" si="187">SUM(D158:D160)</f>
        <v>40.33</v>
      </c>
      <c r="E161" s="26">
        <f t="shared" si="187"/>
        <v>1470.01</v>
      </c>
      <c r="F161" s="27">
        <f t="shared" si="187"/>
        <v>163.906115</v>
      </c>
      <c r="G161" s="26">
        <f t="shared" si="187"/>
        <v>138.91594499999997</v>
      </c>
      <c r="H161" s="26">
        <f t="shared" si="187"/>
        <v>7.3500499999999995</v>
      </c>
      <c r="I161" s="28">
        <f t="shared" si="187"/>
        <v>122.50083333333333</v>
      </c>
      <c r="J161" s="26">
        <f t="shared" si="187"/>
        <v>0</v>
      </c>
      <c r="K161" s="26">
        <f t="shared" si="187"/>
        <v>70.833333333333329</v>
      </c>
      <c r="L161" s="29">
        <f t="shared" si="187"/>
        <v>61.250416666666666</v>
      </c>
    </row>
    <row r="162" spans="1:12" ht="15" customHeight="1" thickTop="1" x14ac:dyDescent="0.25">
      <c r="A162" s="20"/>
      <c r="B162" s="21"/>
      <c r="C162" s="22"/>
      <c r="D162" s="15"/>
      <c r="E162" s="15"/>
      <c r="F162" s="15"/>
      <c r="G162" s="23"/>
      <c r="H162" s="15"/>
      <c r="I162" s="15"/>
      <c r="J162" s="15"/>
      <c r="K162" s="15"/>
      <c r="L162" s="24"/>
    </row>
    <row r="163" spans="1:12" ht="15" customHeight="1" x14ac:dyDescent="0.25">
      <c r="A163" s="78" t="s">
        <v>13</v>
      </c>
      <c r="B163" s="11">
        <v>433.07</v>
      </c>
      <c r="C163" s="12">
        <v>433.07</v>
      </c>
      <c r="D163" s="13">
        <v>19.850000000000001</v>
      </c>
      <c r="E163" s="13">
        <f t="shared" ref="E163:E171" si="188">+B163+D163</f>
        <v>452.92</v>
      </c>
      <c r="F163" s="13">
        <f t="shared" ref="F163:F172" si="189">+E163*11.15%</f>
        <v>50.500579999999999</v>
      </c>
      <c r="G163" s="13">
        <f t="shared" ref="G163:G172" si="190">(+B163+D163)*9.45%</f>
        <v>42.800939999999997</v>
      </c>
      <c r="H163" s="13">
        <f>+E163*0.5%</f>
        <v>2.2646000000000002</v>
      </c>
      <c r="I163" s="13">
        <f>(+B163+D163)/12</f>
        <v>37.743333333333332</v>
      </c>
      <c r="J163" s="13"/>
      <c r="K163" s="13">
        <f t="shared" si="181"/>
        <v>35.416666666666664</v>
      </c>
      <c r="L163" s="14">
        <f>(+B163+D163)/24</f>
        <v>18.871666666666666</v>
      </c>
    </row>
    <row r="164" spans="1:12" x14ac:dyDescent="0.25">
      <c r="A164" s="78"/>
      <c r="B164" s="11">
        <v>433.07</v>
      </c>
      <c r="C164" s="12">
        <v>433.07</v>
      </c>
      <c r="D164" s="13">
        <v>21.65</v>
      </c>
      <c r="E164" s="13">
        <f t="shared" si="188"/>
        <v>454.71999999999997</v>
      </c>
      <c r="F164" s="13">
        <f t="shared" si="189"/>
        <v>50.701279999999997</v>
      </c>
      <c r="G164" s="13">
        <f t="shared" si="190"/>
        <v>42.971039999999988</v>
      </c>
      <c r="H164" s="13">
        <f t="shared" ref="H164:H172" si="191">+E164*0.5%</f>
        <v>2.2736000000000001</v>
      </c>
      <c r="I164" s="13">
        <f t="shared" ref="I164:I172" si="192">(+B164+D164)/12</f>
        <v>37.893333333333331</v>
      </c>
      <c r="J164" s="13"/>
      <c r="K164" s="13">
        <f t="shared" si="181"/>
        <v>35.416666666666664</v>
      </c>
      <c r="L164" s="14">
        <f t="shared" ref="L164:L172" si="193">(+B164+D164)/24</f>
        <v>18.946666666666665</v>
      </c>
    </row>
    <row r="165" spans="1:12" x14ac:dyDescent="0.25">
      <c r="A165" s="78"/>
      <c r="B165" s="11">
        <v>433.07</v>
      </c>
      <c r="C165" s="12">
        <v>433.07</v>
      </c>
      <c r="D165" s="13">
        <v>5.4</v>
      </c>
      <c r="E165" s="13">
        <f t="shared" si="188"/>
        <v>438.46999999999997</v>
      </c>
      <c r="F165" s="13">
        <f t="shared" si="189"/>
        <v>48.889404999999996</v>
      </c>
      <c r="G165" s="13">
        <f t="shared" si="190"/>
        <v>41.435414999999992</v>
      </c>
      <c r="H165" s="13">
        <f t="shared" si="191"/>
        <v>2.1923499999999998</v>
      </c>
      <c r="I165" s="13">
        <f t="shared" si="192"/>
        <v>36.539166666666667</v>
      </c>
      <c r="J165" s="13"/>
      <c r="K165" s="13">
        <f t="shared" si="181"/>
        <v>35.416666666666664</v>
      </c>
      <c r="L165" s="14">
        <f t="shared" si="193"/>
        <v>18.269583333333333</v>
      </c>
    </row>
    <row r="166" spans="1:12" x14ac:dyDescent="0.25">
      <c r="A166" s="78"/>
      <c r="B166" s="11">
        <v>433.07</v>
      </c>
      <c r="C166" s="12">
        <v>433.07</v>
      </c>
      <c r="D166" s="13">
        <v>36.1</v>
      </c>
      <c r="E166" s="13">
        <f t="shared" si="188"/>
        <v>469.17</v>
      </c>
      <c r="F166" s="13">
        <f t="shared" si="189"/>
        <v>52.312455</v>
      </c>
      <c r="G166" s="13">
        <f t="shared" si="190"/>
        <v>44.336564999999993</v>
      </c>
      <c r="H166" s="13">
        <f t="shared" si="191"/>
        <v>2.34585</v>
      </c>
      <c r="I166" s="13">
        <f t="shared" si="192"/>
        <v>39.097500000000004</v>
      </c>
      <c r="J166" s="13"/>
      <c r="K166" s="13">
        <f t="shared" si="181"/>
        <v>35.416666666666664</v>
      </c>
      <c r="L166" s="14">
        <f t="shared" si="193"/>
        <v>19.548750000000002</v>
      </c>
    </row>
    <row r="167" spans="1:12" x14ac:dyDescent="0.25">
      <c r="A167" s="78"/>
      <c r="B167" s="11">
        <v>433.07</v>
      </c>
      <c r="C167" s="12">
        <v>433.07</v>
      </c>
      <c r="D167" s="13">
        <v>16.93</v>
      </c>
      <c r="E167" s="13">
        <f t="shared" si="188"/>
        <v>450</v>
      </c>
      <c r="F167" s="13">
        <f t="shared" si="189"/>
        <v>50.175000000000004</v>
      </c>
      <c r="G167" s="13">
        <f t="shared" si="190"/>
        <v>42.524999999999991</v>
      </c>
      <c r="H167" s="13">
        <f t="shared" si="191"/>
        <v>2.25</v>
      </c>
      <c r="I167" s="13">
        <f t="shared" si="192"/>
        <v>37.5</v>
      </c>
      <c r="J167" s="13"/>
      <c r="K167" s="13">
        <f t="shared" si="181"/>
        <v>35.416666666666664</v>
      </c>
      <c r="L167" s="14">
        <f t="shared" si="193"/>
        <v>18.75</v>
      </c>
    </row>
    <row r="168" spans="1:12" x14ac:dyDescent="0.25">
      <c r="A168" s="78"/>
      <c r="B168" s="11">
        <v>433.07</v>
      </c>
      <c r="C168" s="12">
        <v>433.07</v>
      </c>
      <c r="D168" s="13">
        <v>14.45</v>
      </c>
      <c r="E168" s="13">
        <f t="shared" si="188"/>
        <v>447.52</v>
      </c>
      <c r="F168" s="13">
        <f t="shared" si="189"/>
        <v>49.898479999999999</v>
      </c>
      <c r="G168" s="13">
        <f t="shared" si="190"/>
        <v>42.290639999999989</v>
      </c>
      <c r="H168" s="13">
        <f t="shared" si="191"/>
        <v>2.2376</v>
      </c>
      <c r="I168" s="13">
        <f t="shared" si="192"/>
        <v>37.293333333333329</v>
      </c>
      <c r="J168" s="13"/>
      <c r="K168" s="13">
        <f t="shared" si="181"/>
        <v>35.416666666666664</v>
      </c>
      <c r="L168" s="14">
        <f t="shared" si="193"/>
        <v>18.646666666666665</v>
      </c>
    </row>
    <row r="169" spans="1:12" x14ac:dyDescent="0.25">
      <c r="A169" s="78"/>
      <c r="B169" s="11">
        <v>433.07</v>
      </c>
      <c r="C169" s="12">
        <v>433.07</v>
      </c>
      <c r="D169" s="13">
        <v>34.26</v>
      </c>
      <c r="E169" s="13">
        <f t="shared" si="188"/>
        <v>467.33</v>
      </c>
      <c r="F169" s="13">
        <f t="shared" si="189"/>
        <v>52.107295000000001</v>
      </c>
      <c r="G169" s="13">
        <f t="shared" si="190"/>
        <v>44.162684999999989</v>
      </c>
      <c r="H169" s="13">
        <f t="shared" si="191"/>
        <v>2.3366500000000001</v>
      </c>
      <c r="I169" s="13">
        <f t="shared" si="192"/>
        <v>38.944166666666668</v>
      </c>
      <c r="J169" s="13"/>
      <c r="K169" s="13">
        <f t="shared" si="181"/>
        <v>35.416666666666664</v>
      </c>
      <c r="L169" s="14">
        <f t="shared" si="193"/>
        <v>19.472083333333334</v>
      </c>
    </row>
    <row r="170" spans="1:12" x14ac:dyDescent="0.25">
      <c r="A170" s="78"/>
      <c r="B170" s="11">
        <v>433.07</v>
      </c>
      <c r="C170" s="12">
        <v>187.66</v>
      </c>
      <c r="D170" s="13">
        <v>72.33</v>
      </c>
      <c r="E170" s="13">
        <f t="shared" si="188"/>
        <v>505.4</v>
      </c>
      <c r="F170" s="13">
        <f t="shared" si="189"/>
        <v>56.3521</v>
      </c>
      <c r="G170" s="13">
        <f t="shared" si="190"/>
        <v>47.760299999999994</v>
      </c>
      <c r="H170" s="13">
        <f t="shared" si="191"/>
        <v>2.5270000000000001</v>
      </c>
      <c r="I170" s="13">
        <f t="shared" si="192"/>
        <v>42.116666666666667</v>
      </c>
      <c r="J170" s="13">
        <v>341.56</v>
      </c>
      <c r="K170" s="13">
        <f t="shared" si="181"/>
        <v>35.416666666666664</v>
      </c>
      <c r="L170" s="14">
        <f t="shared" si="193"/>
        <v>21.058333333333334</v>
      </c>
    </row>
    <row r="171" spans="1:12" x14ac:dyDescent="0.25">
      <c r="A171" s="78"/>
      <c r="B171" s="11">
        <v>0</v>
      </c>
      <c r="C171" s="12">
        <v>0</v>
      </c>
      <c r="D171" s="13">
        <v>0</v>
      </c>
      <c r="E171" s="13">
        <f t="shared" si="188"/>
        <v>0</v>
      </c>
      <c r="F171" s="13">
        <f t="shared" si="189"/>
        <v>0</v>
      </c>
      <c r="G171" s="13">
        <f t="shared" si="190"/>
        <v>0</v>
      </c>
      <c r="H171" s="13">
        <f t="shared" si="191"/>
        <v>0</v>
      </c>
      <c r="I171" s="13">
        <f t="shared" si="192"/>
        <v>0</v>
      </c>
      <c r="J171" s="13">
        <v>0</v>
      </c>
      <c r="K171" s="13">
        <v>0</v>
      </c>
      <c r="L171" s="14">
        <f t="shared" si="193"/>
        <v>0</v>
      </c>
    </row>
    <row r="172" spans="1:12" x14ac:dyDescent="0.25">
      <c r="A172" s="78"/>
      <c r="B172" s="11">
        <v>0</v>
      </c>
      <c r="C172" s="12">
        <v>0</v>
      </c>
      <c r="D172" s="13">
        <v>0</v>
      </c>
      <c r="E172" s="13">
        <f>+B172+D172</f>
        <v>0</v>
      </c>
      <c r="F172" s="13">
        <f t="shared" si="189"/>
        <v>0</v>
      </c>
      <c r="G172" s="15">
        <f t="shared" si="190"/>
        <v>0</v>
      </c>
      <c r="H172" s="13">
        <f t="shared" si="191"/>
        <v>0</v>
      </c>
      <c r="I172" s="13">
        <f t="shared" si="192"/>
        <v>0</v>
      </c>
      <c r="J172" s="13">
        <v>0</v>
      </c>
      <c r="K172" s="13">
        <v>0</v>
      </c>
      <c r="L172" s="14">
        <f t="shared" si="193"/>
        <v>0</v>
      </c>
    </row>
    <row r="173" spans="1:12" ht="15.75" thickBot="1" x14ac:dyDescent="0.3">
      <c r="A173" s="78"/>
      <c r="B173" s="30">
        <f>SUM(B163:B172)</f>
        <v>3464.5600000000004</v>
      </c>
      <c r="C173" s="30">
        <f>SUM(C163:C172)</f>
        <v>3219.15</v>
      </c>
      <c r="D173" s="31">
        <f t="shared" ref="D173:I173" si="194">SUM(D163:D172)</f>
        <v>220.97000000000003</v>
      </c>
      <c r="E173" s="31">
        <f t="shared" si="194"/>
        <v>3685.5299999999997</v>
      </c>
      <c r="F173" s="32">
        <f t="shared" si="194"/>
        <v>410.93659500000001</v>
      </c>
      <c r="G173" s="31">
        <f t="shared" si="194"/>
        <v>348.28258499999993</v>
      </c>
      <c r="H173" s="31">
        <f t="shared" si="194"/>
        <v>18.42765</v>
      </c>
      <c r="I173" s="31">
        <f t="shared" si="194"/>
        <v>307.1275</v>
      </c>
      <c r="J173" s="31">
        <f>SUM(J163:J172)</f>
        <v>341.56</v>
      </c>
      <c r="K173" s="31">
        <f t="shared" ref="K173:L173" si="195">SUM(K163:K172)</f>
        <v>283.33333333333331</v>
      </c>
      <c r="L173" s="33">
        <f t="shared" si="195"/>
        <v>153.56375</v>
      </c>
    </row>
    <row r="174" spans="1:12" ht="15.75" thickTop="1" x14ac:dyDescent="0.25">
      <c r="A174" s="20"/>
      <c r="B174" s="21"/>
      <c r="C174" s="22"/>
      <c r="D174" s="15"/>
      <c r="E174" s="15"/>
      <c r="F174" s="15"/>
      <c r="G174" s="23"/>
      <c r="H174" s="15"/>
      <c r="I174" s="15"/>
      <c r="J174" s="15"/>
      <c r="K174" s="15"/>
      <c r="L174" s="24"/>
    </row>
    <row r="175" spans="1:12" x14ac:dyDescent="0.25">
      <c r="A175" s="79" t="s">
        <v>14</v>
      </c>
      <c r="B175" s="11">
        <v>2000</v>
      </c>
      <c r="C175" s="12">
        <v>2000</v>
      </c>
      <c r="D175" s="13"/>
      <c r="E175" s="13">
        <f t="shared" ref="E175" si="196">+B175+D175</f>
        <v>2000</v>
      </c>
      <c r="F175" s="13">
        <f t="shared" ref="F175" si="197">+E175*11.15%</f>
        <v>223</v>
      </c>
      <c r="G175" s="13">
        <f>(+B175+D175)*9.45%</f>
        <v>188.99999999999997</v>
      </c>
      <c r="H175" s="13">
        <f t="shared" ref="H175" si="198">+E175*0.5%</f>
        <v>10</v>
      </c>
      <c r="I175" s="13">
        <f t="shared" ref="I175" si="199">(+B175+D175)/12</f>
        <v>166.66666666666666</v>
      </c>
      <c r="J175" s="13"/>
      <c r="K175" s="13">
        <f t="shared" si="181"/>
        <v>35.416666666666664</v>
      </c>
      <c r="L175" s="14">
        <f t="shared" ref="L175" si="200">(+B175+D175)/24</f>
        <v>83.333333333333329</v>
      </c>
    </row>
    <row r="176" spans="1:12" ht="15.75" thickBot="1" x14ac:dyDescent="0.3">
      <c r="A176" s="79"/>
      <c r="B176" s="34">
        <f>SUM(B175)</f>
        <v>2000</v>
      </c>
      <c r="C176" s="34">
        <f>SUM(C175)</f>
        <v>2000</v>
      </c>
      <c r="D176" s="35">
        <f t="shared" ref="D176:F176" si="201">SUM(D175)</f>
        <v>0</v>
      </c>
      <c r="E176" s="35">
        <f t="shared" si="201"/>
        <v>2000</v>
      </c>
      <c r="F176" s="36">
        <f t="shared" si="201"/>
        <v>223</v>
      </c>
      <c r="G176" s="37">
        <f t="shared" ref="G176" si="202">(+B176+D176)*9.45%</f>
        <v>188.99999999999997</v>
      </c>
      <c r="H176" s="35">
        <f t="shared" ref="H176:L176" si="203">SUM(H175)</f>
        <v>10</v>
      </c>
      <c r="I176" s="36">
        <f t="shared" si="203"/>
        <v>166.66666666666666</v>
      </c>
      <c r="J176" s="35">
        <f t="shared" si="203"/>
        <v>0</v>
      </c>
      <c r="K176" s="35">
        <f t="shared" si="203"/>
        <v>35.416666666666664</v>
      </c>
      <c r="L176" s="38">
        <f t="shared" si="203"/>
        <v>83.333333333333329</v>
      </c>
    </row>
    <row r="177" spans="1:12" ht="15.75" thickTop="1" x14ac:dyDescent="0.25">
      <c r="A177" s="20"/>
      <c r="B177" s="21"/>
      <c r="C177" s="22"/>
      <c r="D177" s="15"/>
      <c r="E177" s="15"/>
      <c r="F177" s="15"/>
      <c r="G177" s="23"/>
      <c r="H177" s="15"/>
      <c r="I177" s="15"/>
      <c r="J177" s="15"/>
      <c r="K177" s="15"/>
      <c r="L177" s="24"/>
    </row>
    <row r="178" spans="1:12" x14ac:dyDescent="0.25">
      <c r="A178" s="84" t="s">
        <v>15</v>
      </c>
      <c r="B178" s="11">
        <v>480</v>
      </c>
      <c r="C178" s="12">
        <v>480</v>
      </c>
      <c r="D178" s="13">
        <v>31.83</v>
      </c>
      <c r="E178" s="13">
        <f>+B178+D178</f>
        <v>511.83</v>
      </c>
      <c r="F178" s="13">
        <f t="shared" ref="F178:F181" si="204">+E178*11.15%</f>
        <v>57.069045000000003</v>
      </c>
      <c r="G178" s="13">
        <f t="shared" ref="G178:G181" si="205">(+B178+D178)*9.45%</f>
        <v>48.367934999999989</v>
      </c>
      <c r="H178" s="13">
        <f>+E178*0.5%</f>
        <v>2.5591499999999998</v>
      </c>
      <c r="I178" s="13">
        <f>(+B178+D178)/12</f>
        <v>42.652499999999996</v>
      </c>
      <c r="J178" s="13"/>
      <c r="K178" s="13">
        <f t="shared" si="181"/>
        <v>35.416666666666664</v>
      </c>
      <c r="L178" s="14">
        <f>(+B178+D178)/24</f>
        <v>21.326249999999998</v>
      </c>
    </row>
    <row r="179" spans="1:12" x14ac:dyDescent="0.25">
      <c r="A179" s="84"/>
      <c r="B179" s="39">
        <v>480</v>
      </c>
      <c r="C179" s="40">
        <v>480</v>
      </c>
      <c r="D179" s="13">
        <v>0</v>
      </c>
      <c r="E179" s="13">
        <f t="shared" ref="E179:E180" si="206">+B179+D179</f>
        <v>480</v>
      </c>
      <c r="F179" s="13">
        <f t="shared" si="204"/>
        <v>53.52</v>
      </c>
      <c r="G179" s="13">
        <f t="shared" si="205"/>
        <v>45.359999999999992</v>
      </c>
      <c r="H179" s="13">
        <f>+E179*0.5%</f>
        <v>2.4</v>
      </c>
      <c r="I179" s="13">
        <f t="shared" ref="I179:I181" si="207">(+B179+D179)/12</f>
        <v>40</v>
      </c>
      <c r="J179" s="13"/>
      <c r="K179" s="13">
        <f t="shared" si="181"/>
        <v>35.416666666666664</v>
      </c>
      <c r="L179" s="14">
        <f t="shared" ref="L179:L181" si="208">(+B179+D179)/24</f>
        <v>20</v>
      </c>
    </row>
    <row r="180" spans="1:12" x14ac:dyDescent="0.25">
      <c r="A180" s="84"/>
      <c r="B180" s="39">
        <v>480</v>
      </c>
      <c r="C180" s="40">
        <v>480</v>
      </c>
      <c r="D180" s="13">
        <v>0</v>
      </c>
      <c r="E180" s="13">
        <f t="shared" si="206"/>
        <v>480</v>
      </c>
      <c r="F180" s="13">
        <f t="shared" si="204"/>
        <v>53.52</v>
      </c>
      <c r="G180" s="13">
        <f t="shared" si="205"/>
        <v>45.359999999999992</v>
      </c>
      <c r="H180" s="13">
        <f>+E180*0.5%</f>
        <v>2.4</v>
      </c>
      <c r="I180" s="13">
        <f t="shared" si="207"/>
        <v>40</v>
      </c>
      <c r="J180" s="13"/>
      <c r="K180" s="13">
        <f t="shared" si="181"/>
        <v>35.416666666666664</v>
      </c>
      <c r="L180" s="14">
        <f t="shared" si="208"/>
        <v>20</v>
      </c>
    </row>
    <row r="181" spans="1:12" x14ac:dyDescent="0.25">
      <c r="A181" s="84"/>
      <c r="B181" s="39">
        <v>425</v>
      </c>
      <c r="C181" s="40">
        <v>425</v>
      </c>
      <c r="D181" s="13">
        <v>104.98</v>
      </c>
      <c r="E181" s="13">
        <f>+B181+D181</f>
        <v>529.98</v>
      </c>
      <c r="F181" s="13">
        <f t="shared" si="204"/>
        <v>59.092770000000002</v>
      </c>
      <c r="G181" s="15">
        <f t="shared" si="205"/>
        <v>50.083109999999998</v>
      </c>
      <c r="H181" s="13">
        <f>+E181*0.5%</f>
        <v>2.6499000000000001</v>
      </c>
      <c r="I181" s="13">
        <f t="shared" si="207"/>
        <v>44.164999999999999</v>
      </c>
      <c r="J181" s="13"/>
      <c r="K181" s="13">
        <f t="shared" si="181"/>
        <v>35.416666666666664</v>
      </c>
      <c r="L181" s="14">
        <f t="shared" si="208"/>
        <v>22.0825</v>
      </c>
    </row>
    <row r="182" spans="1:12" ht="15.75" thickBot="1" x14ac:dyDescent="0.3">
      <c r="A182" s="84"/>
      <c r="B182" s="41">
        <f t="shared" ref="B182:L182" si="209">SUM(B178:B181)</f>
        <v>1865</v>
      </c>
      <c r="C182" s="41">
        <f t="shared" si="209"/>
        <v>1865</v>
      </c>
      <c r="D182" s="41">
        <f t="shared" si="209"/>
        <v>136.81</v>
      </c>
      <c r="E182" s="41">
        <f t="shared" si="209"/>
        <v>2001.81</v>
      </c>
      <c r="F182" s="41">
        <f t="shared" si="209"/>
        <v>223.20181500000001</v>
      </c>
      <c r="G182" s="41">
        <f t="shared" si="209"/>
        <v>189.17104499999996</v>
      </c>
      <c r="H182" s="41">
        <f t="shared" si="209"/>
        <v>10.00905</v>
      </c>
      <c r="I182" s="41">
        <f t="shared" si="209"/>
        <v>166.8175</v>
      </c>
      <c r="J182" s="41">
        <f t="shared" si="209"/>
        <v>0</v>
      </c>
      <c r="K182" s="41">
        <f t="shared" si="209"/>
        <v>141.66666666666666</v>
      </c>
      <c r="L182" s="41">
        <f t="shared" si="209"/>
        <v>83.408749999999998</v>
      </c>
    </row>
    <row r="183" spans="1:12" ht="15.75" thickTop="1" x14ac:dyDescent="0.25">
      <c r="A183" s="20"/>
      <c r="B183" s="21"/>
      <c r="C183" s="22"/>
      <c r="D183" s="15"/>
      <c r="E183" s="15"/>
      <c r="F183" s="15"/>
      <c r="G183" s="15"/>
      <c r="H183" s="15"/>
      <c r="I183" s="15"/>
      <c r="J183" s="15"/>
      <c r="K183" s="15"/>
      <c r="L183" s="24"/>
    </row>
    <row r="184" spans="1:12" ht="15.75" thickBot="1" x14ac:dyDescent="0.3">
      <c r="A184" s="42" t="s">
        <v>16</v>
      </c>
      <c r="B184" s="43">
        <f t="shared" ref="B184:I184" si="210">+B156+B161+B173+B182+B176</f>
        <v>11488.920000000002</v>
      </c>
      <c r="C184" s="43">
        <f t="shared" si="210"/>
        <v>11243.51</v>
      </c>
      <c r="D184" s="43">
        <f t="shared" si="210"/>
        <v>518.42000000000007</v>
      </c>
      <c r="E184" s="43">
        <f t="shared" si="210"/>
        <v>12007.34</v>
      </c>
      <c r="F184" s="43">
        <f t="shared" si="210"/>
        <v>1338.8184099999999</v>
      </c>
      <c r="G184" s="43">
        <f t="shared" si="210"/>
        <v>1134.6936299999998</v>
      </c>
      <c r="H184" s="43">
        <f t="shared" si="210"/>
        <v>60.036700000000003</v>
      </c>
      <c r="I184" s="43">
        <f t="shared" si="210"/>
        <v>1000.6116666666667</v>
      </c>
      <c r="J184" s="43">
        <f>+J156+J161+J173+J182</f>
        <v>341.56</v>
      </c>
      <c r="K184" s="43">
        <f>+K156+K161+K173+K182+K176</f>
        <v>672.91666666666663</v>
      </c>
      <c r="L184" s="43">
        <f>+L156+L161+L173+L182+L176</f>
        <v>500.30583333333334</v>
      </c>
    </row>
    <row r="188" spans="1:12" s="44" customFormat="1" ht="15.75" thickBot="1" x14ac:dyDescent="0.3">
      <c r="A188" s="44" t="s">
        <v>22</v>
      </c>
    </row>
    <row r="189" spans="1:12" ht="45.75" thickBot="1" x14ac:dyDescent="0.3">
      <c r="A189" s="1" t="s">
        <v>0</v>
      </c>
      <c r="B189" s="2" t="s">
        <v>1</v>
      </c>
      <c r="C189" s="3" t="s">
        <v>2</v>
      </c>
      <c r="D189" s="4" t="s">
        <v>3</v>
      </c>
      <c r="E189" s="4" t="s">
        <v>4</v>
      </c>
      <c r="F189" s="4" t="s">
        <v>5</v>
      </c>
      <c r="G189" s="4" t="s">
        <v>6</v>
      </c>
      <c r="H189" s="4" t="s">
        <v>7</v>
      </c>
      <c r="I189" s="4" t="s">
        <v>8</v>
      </c>
      <c r="J189" s="4"/>
      <c r="K189" s="4" t="s">
        <v>9</v>
      </c>
      <c r="L189" s="5" t="s">
        <v>10</v>
      </c>
    </row>
    <row r="190" spans="1:12" ht="15" customHeight="1" x14ac:dyDescent="0.25">
      <c r="A190" s="80" t="s">
        <v>11</v>
      </c>
      <c r="B190" s="6">
        <v>429.68</v>
      </c>
      <c r="C190" s="7">
        <v>429.68</v>
      </c>
      <c r="D190" s="8">
        <v>120.31</v>
      </c>
      <c r="E190" s="8">
        <f>+B190+D190</f>
        <v>549.99</v>
      </c>
      <c r="F190" s="8">
        <f>+E190*11.15%</f>
        <v>61.323885000000004</v>
      </c>
      <c r="G190" s="9">
        <f>(+B190+D190)*9.45%</f>
        <v>51.974054999999993</v>
      </c>
      <c r="H190" s="8">
        <f>+E190*0.5%</f>
        <v>2.7499500000000001</v>
      </c>
      <c r="I190" s="8">
        <f>(+B190+D190)/12</f>
        <v>45.832500000000003</v>
      </c>
      <c r="J190" s="8"/>
      <c r="K190" s="8">
        <f>425/12</f>
        <v>35.416666666666664</v>
      </c>
      <c r="L190" s="10">
        <f>(+B190+D190)/24</f>
        <v>22.916250000000002</v>
      </c>
    </row>
    <row r="191" spans="1:12" x14ac:dyDescent="0.25">
      <c r="A191" s="81"/>
      <c r="B191" s="11">
        <v>600</v>
      </c>
      <c r="C191" s="12">
        <v>600</v>
      </c>
      <c r="D191" s="13"/>
      <c r="E191" s="13">
        <f t="shared" ref="E191:E192" si="211">+B191+D191</f>
        <v>600</v>
      </c>
      <c r="F191" s="13">
        <f>+E191*11.15%</f>
        <v>66.900000000000006</v>
      </c>
      <c r="G191" s="13">
        <f t="shared" ref="G191:G192" si="212">(+B191+D191)*9.45%</f>
        <v>56.699999999999989</v>
      </c>
      <c r="H191" s="13">
        <f>+E191*0.5%</f>
        <v>3</v>
      </c>
      <c r="I191" s="13">
        <f>(+B191+D191)/12</f>
        <v>50</v>
      </c>
      <c r="J191" s="13"/>
      <c r="K191" s="13">
        <f t="shared" ref="K191:K216" si="213">425/12</f>
        <v>35.416666666666664</v>
      </c>
      <c r="L191" s="14">
        <f>(+B191+D191)/24</f>
        <v>25</v>
      </c>
    </row>
    <row r="192" spans="1:12" x14ac:dyDescent="0.25">
      <c r="A192" s="81"/>
      <c r="B192" s="11">
        <v>1200</v>
      </c>
      <c r="C192" s="12">
        <v>1200</v>
      </c>
      <c r="D192" s="13"/>
      <c r="E192" s="13">
        <f t="shared" si="211"/>
        <v>1200</v>
      </c>
      <c r="F192" s="13">
        <f>+E192*11.15%</f>
        <v>133.80000000000001</v>
      </c>
      <c r="G192" s="15">
        <f t="shared" si="212"/>
        <v>113.39999999999998</v>
      </c>
      <c r="H192" s="13">
        <f>+E192*0.5%</f>
        <v>6</v>
      </c>
      <c r="I192" s="13">
        <f>(+B192+D192)/12</f>
        <v>100</v>
      </c>
      <c r="J192" s="13"/>
      <c r="K192" s="13">
        <f t="shared" si="213"/>
        <v>35.416666666666664</v>
      </c>
      <c r="L192" s="14">
        <f>(+B192+D192)/24</f>
        <v>50</v>
      </c>
    </row>
    <row r="193" spans="1:12" ht="15.75" thickBot="1" x14ac:dyDescent="0.3">
      <c r="A193" s="82"/>
      <c r="B193" s="16">
        <f t="shared" ref="B193:L193" si="214">SUM(B190:B192)</f>
        <v>2229.6800000000003</v>
      </c>
      <c r="C193" s="16">
        <f t="shared" si="214"/>
        <v>2229.6800000000003</v>
      </c>
      <c r="D193" s="17">
        <f t="shared" si="214"/>
        <v>120.31</v>
      </c>
      <c r="E193" s="17">
        <f t="shared" si="214"/>
        <v>2349.9899999999998</v>
      </c>
      <c r="F193" s="18">
        <f t="shared" si="214"/>
        <v>262.02388500000001</v>
      </c>
      <c r="G193" s="17">
        <f t="shared" si="214"/>
        <v>222.07405499999996</v>
      </c>
      <c r="H193" s="17">
        <f t="shared" si="214"/>
        <v>11.74995</v>
      </c>
      <c r="I193" s="17">
        <f t="shared" si="214"/>
        <v>195.83250000000001</v>
      </c>
      <c r="J193" s="17">
        <f t="shared" si="214"/>
        <v>0</v>
      </c>
      <c r="K193" s="17">
        <f t="shared" si="214"/>
        <v>106.25</v>
      </c>
      <c r="L193" s="19">
        <f t="shared" si="214"/>
        <v>97.916250000000005</v>
      </c>
    </row>
    <row r="194" spans="1:12" x14ac:dyDescent="0.25">
      <c r="A194" s="20"/>
      <c r="B194" s="21"/>
      <c r="C194" s="22"/>
      <c r="D194" s="15"/>
      <c r="E194" s="15"/>
      <c r="F194" s="15"/>
      <c r="G194" s="23"/>
      <c r="H194" s="15"/>
      <c r="I194" s="15"/>
      <c r="J194" s="15"/>
      <c r="K194" s="15"/>
      <c r="L194" s="24"/>
    </row>
    <row r="195" spans="1:12" ht="15" customHeight="1" x14ac:dyDescent="0.25">
      <c r="A195" s="83" t="s">
        <v>12</v>
      </c>
      <c r="B195" s="11">
        <v>429.68</v>
      </c>
      <c r="C195" s="12">
        <v>429.68</v>
      </c>
      <c r="D195" s="13">
        <v>40.33</v>
      </c>
      <c r="E195" s="13">
        <f t="shared" ref="E195:E197" si="215">+B195+D195</f>
        <v>470.01</v>
      </c>
      <c r="F195" s="13">
        <f t="shared" ref="F195:F197" si="216">+E195*11.15%</f>
        <v>52.406115</v>
      </c>
      <c r="G195" s="13">
        <f t="shared" ref="G195:G196" si="217">(+B195+D195)*9.45%</f>
        <v>44.415944999999994</v>
      </c>
      <c r="H195" s="13">
        <f>+E195*0.5%</f>
        <v>2.35005</v>
      </c>
      <c r="I195" s="13">
        <f>(+B195+D195)/12</f>
        <v>39.167499999999997</v>
      </c>
      <c r="J195" s="13"/>
      <c r="K195" s="13">
        <f t="shared" si="213"/>
        <v>35.416666666666664</v>
      </c>
      <c r="L195" s="14">
        <f>(+B195+D195)/24</f>
        <v>19.583749999999998</v>
      </c>
    </row>
    <row r="196" spans="1:12" x14ac:dyDescent="0.25">
      <c r="A196" s="83"/>
      <c r="B196" s="11">
        <v>1000</v>
      </c>
      <c r="C196" s="12">
        <v>1000</v>
      </c>
      <c r="D196" s="13"/>
      <c r="E196" s="13">
        <f t="shared" si="215"/>
        <v>1000</v>
      </c>
      <c r="F196" s="13">
        <f t="shared" si="216"/>
        <v>111.5</v>
      </c>
      <c r="G196" s="13">
        <f t="shared" si="217"/>
        <v>94.499999999999986</v>
      </c>
      <c r="H196" s="13">
        <f>+E196*0.5%</f>
        <v>5</v>
      </c>
      <c r="I196" s="13">
        <f>(+B196+D196)/12</f>
        <v>83.333333333333329</v>
      </c>
      <c r="J196" s="13"/>
      <c r="K196" s="13">
        <f t="shared" si="213"/>
        <v>35.416666666666664</v>
      </c>
      <c r="L196" s="14">
        <f>(+B196+D196)/24</f>
        <v>41.666666666666664</v>
      </c>
    </row>
    <row r="197" spans="1:12" x14ac:dyDescent="0.25">
      <c r="A197" s="83"/>
      <c r="B197" s="11">
        <v>0</v>
      </c>
      <c r="C197" s="12">
        <v>0</v>
      </c>
      <c r="D197" s="13"/>
      <c r="E197" s="13">
        <f t="shared" si="215"/>
        <v>0</v>
      </c>
      <c r="F197" s="13">
        <f t="shared" si="216"/>
        <v>0</v>
      </c>
      <c r="G197" s="13"/>
      <c r="H197" s="13">
        <f>+E197*0.5%</f>
        <v>0</v>
      </c>
      <c r="I197" s="13">
        <f>(+B197+D197)/12</f>
        <v>0</v>
      </c>
      <c r="J197" s="13"/>
      <c r="K197" s="13"/>
      <c r="L197" s="14">
        <f>(+B197+D197)/24</f>
        <v>0</v>
      </c>
    </row>
    <row r="198" spans="1:12" ht="15.75" thickBot="1" x14ac:dyDescent="0.3">
      <c r="A198" s="83"/>
      <c r="B198" s="25">
        <f>SUM(B195:B197)</f>
        <v>1429.68</v>
      </c>
      <c r="C198" s="25">
        <f>SUM(C195:C197)</f>
        <v>1429.68</v>
      </c>
      <c r="D198" s="26">
        <f t="shared" ref="D198:L198" si="218">SUM(D195:D197)</f>
        <v>40.33</v>
      </c>
      <c r="E198" s="26">
        <f t="shared" si="218"/>
        <v>1470.01</v>
      </c>
      <c r="F198" s="27">
        <f t="shared" si="218"/>
        <v>163.906115</v>
      </c>
      <c r="G198" s="26">
        <f t="shared" si="218"/>
        <v>138.91594499999997</v>
      </c>
      <c r="H198" s="26">
        <f t="shared" si="218"/>
        <v>7.3500499999999995</v>
      </c>
      <c r="I198" s="28">
        <f t="shared" si="218"/>
        <v>122.50083333333333</v>
      </c>
      <c r="J198" s="26">
        <f t="shared" si="218"/>
        <v>0</v>
      </c>
      <c r="K198" s="26">
        <f t="shared" si="218"/>
        <v>70.833333333333329</v>
      </c>
      <c r="L198" s="29">
        <f t="shared" si="218"/>
        <v>61.250416666666666</v>
      </c>
    </row>
    <row r="199" spans="1:12" ht="15.75" thickTop="1" x14ac:dyDescent="0.25">
      <c r="A199" s="20"/>
      <c r="B199" s="21"/>
      <c r="C199" s="22"/>
      <c r="D199" s="15"/>
      <c r="E199" s="15"/>
      <c r="F199" s="15"/>
      <c r="G199" s="23"/>
      <c r="H199" s="15"/>
      <c r="I199" s="15"/>
      <c r="J199" s="15"/>
      <c r="K199" s="15"/>
      <c r="L199" s="24"/>
    </row>
    <row r="200" spans="1:12" ht="15" customHeight="1" x14ac:dyDescent="0.25">
      <c r="A200" s="78" t="s">
        <v>13</v>
      </c>
      <c r="B200" s="11">
        <v>433.07</v>
      </c>
      <c r="C200" s="12">
        <v>0</v>
      </c>
      <c r="D200" s="13">
        <v>0</v>
      </c>
      <c r="E200" s="13">
        <f t="shared" ref="E200:E206" si="219">+B200+D200</f>
        <v>433.07</v>
      </c>
      <c r="F200" s="13">
        <f t="shared" ref="F200:F207" si="220">+E200*11.15%</f>
        <v>48.287305000000003</v>
      </c>
      <c r="G200" s="13">
        <f t="shared" ref="G200:G207" si="221">(+B200+D200)*9.45%</f>
        <v>40.925114999999991</v>
      </c>
      <c r="H200" s="13">
        <f>+E200*0.5%</f>
        <v>2.1653500000000001</v>
      </c>
      <c r="I200" s="13">
        <f>(+B200+D200)/12</f>
        <v>36.089166666666664</v>
      </c>
      <c r="J200" s="13">
        <v>424.3</v>
      </c>
      <c r="K200" s="13">
        <f t="shared" si="213"/>
        <v>35.416666666666664</v>
      </c>
      <c r="L200" s="14">
        <f>(+B200+D200)/24</f>
        <v>18.044583333333332</v>
      </c>
    </row>
    <row r="201" spans="1:12" x14ac:dyDescent="0.25">
      <c r="A201" s="78"/>
      <c r="B201" s="11">
        <v>433.07</v>
      </c>
      <c r="C201" s="12">
        <v>433.07</v>
      </c>
      <c r="D201" s="13">
        <v>75.790000000000006</v>
      </c>
      <c r="E201" s="13">
        <f t="shared" si="219"/>
        <v>508.86</v>
      </c>
      <c r="F201" s="13">
        <f t="shared" si="220"/>
        <v>56.73789</v>
      </c>
      <c r="G201" s="13">
        <f t="shared" si="221"/>
        <v>48.087269999999997</v>
      </c>
      <c r="H201" s="13">
        <f t="shared" ref="H201:H207" si="222">+E201*0.5%</f>
        <v>2.5443000000000002</v>
      </c>
      <c r="I201" s="13">
        <f t="shared" ref="I201:I207" si="223">(+B201+D201)/12</f>
        <v>42.405000000000001</v>
      </c>
      <c r="J201" s="13"/>
      <c r="K201" s="13">
        <f t="shared" si="213"/>
        <v>35.416666666666664</v>
      </c>
      <c r="L201" s="14">
        <f t="shared" ref="L201:L207" si="224">(+B201+D201)/24</f>
        <v>21.202500000000001</v>
      </c>
    </row>
    <row r="202" spans="1:12" x14ac:dyDescent="0.25">
      <c r="A202" s="78"/>
      <c r="B202" s="11">
        <v>433.07</v>
      </c>
      <c r="C202" s="12">
        <v>433.07</v>
      </c>
      <c r="D202" s="13">
        <v>81.19</v>
      </c>
      <c r="E202" s="13">
        <f t="shared" si="219"/>
        <v>514.26</v>
      </c>
      <c r="F202" s="13">
        <f t="shared" si="220"/>
        <v>57.33999</v>
      </c>
      <c r="G202" s="13">
        <f t="shared" si="221"/>
        <v>48.59756999999999</v>
      </c>
      <c r="H202" s="13">
        <f t="shared" si="222"/>
        <v>2.5712999999999999</v>
      </c>
      <c r="I202" s="13">
        <f t="shared" si="223"/>
        <v>42.854999999999997</v>
      </c>
      <c r="J202" s="13"/>
      <c r="K202" s="13">
        <f t="shared" si="213"/>
        <v>35.416666666666664</v>
      </c>
      <c r="L202" s="14">
        <f t="shared" si="224"/>
        <v>21.427499999999998</v>
      </c>
    </row>
    <row r="203" spans="1:12" x14ac:dyDescent="0.25">
      <c r="A203" s="78"/>
      <c r="B203" s="11">
        <v>433.07</v>
      </c>
      <c r="C203" s="12">
        <v>433.07</v>
      </c>
      <c r="D203" s="13">
        <v>84.81</v>
      </c>
      <c r="E203" s="13">
        <f t="shared" si="219"/>
        <v>517.88</v>
      </c>
      <c r="F203" s="13">
        <f t="shared" si="220"/>
        <v>57.74362</v>
      </c>
      <c r="G203" s="13">
        <f t="shared" si="221"/>
        <v>48.939659999999989</v>
      </c>
      <c r="H203" s="13">
        <f t="shared" si="222"/>
        <v>2.5893999999999999</v>
      </c>
      <c r="I203" s="13">
        <f t="shared" si="223"/>
        <v>43.156666666666666</v>
      </c>
      <c r="J203" s="13"/>
      <c r="K203" s="13">
        <f t="shared" si="213"/>
        <v>35.416666666666664</v>
      </c>
      <c r="L203" s="14">
        <f t="shared" si="224"/>
        <v>21.578333333333333</v>
      </c>
    </row>
    <row r="204" spans="1:12" x14ac:dyDescent="0.25">
      <c r="A204" s="78"/>
      <c r="B204" s="11">
        <v>433.07</v>
      </c>
      <c r="C204" s="12">
        <v>433.07</v>
      </c>
      <c r="D204" s="13">
        <v>16.93</v>
      </c>
      <c r="E204" s="13">
        <f t="shared" si="219"/>
        <v>450</v>
      </c>
      <c r="F204" s="13">
        <f t="shared" si="220"/>
        <v>50.175000000000004</v>
      </c>
      <c r="G204" s="13">
        <f t="shared" si="221"/>
        <v>42.524999999999991</v>
      </c>
      <c r="H204" s="13">
        <f t="shared" si="222"/>
        <v>2.25</v>
      </c>
      <c r="I204" s="13">
        <f t="shared" si="223"/>
        <v>37.5</v>
      </c>
      <c r="J204" s="13"/>
      <c r="K204" s="13">
        <f t="shared" si="213"/>
        <v>35.416666666666664</v>
      </c>
      <c r="L204" s="14">
        <f t="shared" si="224"/>
        <v>18.75</v>
      </c>
    </row>
    <row r="205" spans="1:12" x14ac:dyDescent="0.25">
      <c r="A205" s="78"/>
      <c r="B205" s="11">
        <v>433.07</v>
      </c>
      <c r="C205" s="12">
        <v>433.07</v>
      </c>
      <c r="D205" s="13">
        <v>75.790000000000006</v>
      </c>
      <c r="E205" s="13">
        <f t="shared" si="219"/>
        <v>508.86</v>
      </c>
      <c r="F205" s="13">
        <f t="shared" si="220"/>
        <v>56.73789</v>
      </c>
      <c r="G205" s="13">
        <f t="shared" si="221"/>
        <v>48.087269999999997</v>
      </c>
      <c r="H205" s="13">
        <f t="shared" si="222"/>
        <v>2.5443000000000002</v>
      </c>
      <c r="I205" s="13">
        <f t="shared" si="223"/>
        <v>42.405000000000001</v>
      </c>
      <c r="J205" s="13"/>
      <c r="K205" s="13">
        <f t="shared" si="213"/>
        <v>35.416666666666664</v>
      </c>
      <c r="L205" s="14">
        <f t="shared" si="224"/>
        <v>21.202500000000001</v>
      </c>
    </row>
    <row r="206" spans="1:12" x14ac:dyDescent="0.25">
      <c r="A206" s="78"/>
      <c r="B206" s="11">
        <v>433.07</v>
      </c>
      <c r="C206" s="12">
        <v>433.07</v>
      </c>
      <c r="D206" s="13">
        <v>124.5</v>
      </c>
      <c r="E206" s="13">
        <f t="shared" si="219"/>
        <v>557.56999999999994</v>
      </c>
      <c r="F206" s="13">
        <f t="shared" si="220"/>
        <v>62.169054999999993</v>
      </c>
      <c r="G206" s="13">
        <f t="shared" si="221"/>
        <v>52.690364999999986</v>
      </c>
      <c r="H206" s="13">
        <f t="shared" si="222"/>
        <v>2.7878499999999997</v>
      </c>
      <c r="I206" s="13">
        <f t="shared" si="223"/>
        <v>46.464166666666664</v>
      </c>
      <c r="J206" s="13"/>
      <c r="K206" s="13">
        <f t="shared" si="213"/>
        <v>35.416666666666664</v>
      </c>
      <c r="L206" s="14">
        <f t="shared" si="224"/>
        <v>23.232083333333332</v>
      </c>
    </row>
    <row r="207" spans="1:12" x14ac:dyDescent="0.25">
      <c r="A207" s="78"/>
      <c r="B207" s="11">
        <v>433.07</v>
      </c>
      <c r="C207" s="12">
        <v>173.23</v>
      </c>
      <c r="D207" s="13">
        <v>66.77</v>
      </c>
      <c r="E207" s="13">
        <f>+B207+D207</f>
        <v>499.84</v>
      </c>
      <c r="F207" s="13">
        <f t="shared" si="220"/>
        <v>55.73216</v>
      </c>
      <c r="G207" s="15">
        <f t="shared" si="221"/>
        <v>47.23487999999999</v>
      </c>
      <c r="H207" s="13">
        <f t="shared" si="222"/>
        <v>2.4992000000000001</v>
      </c>
      <c r="I207" s="13">
        <f t="shared" si="223"/>
        <v>41.653333333333329</v>
      </c>
      <c r="J207" s="13">
        <v>360</v>
      </c>
      <c r="K207" s="13">
        <f t="shared" si="213"/>
        <v>35.416666666666664</v>
      </c>
      <c r="L207" s="14">
        <f t="shared" si="224"/>
        <v>20.826666666666664</v>
      </c>
    </row>
    <row r="208" spans="1:12" ht="15.75" thickBot="1" x14ac:dyDescent="0.3">
      <c r="A208" s="78"/>
      <c r="B208" s="30">
        <f>SUM(B200:B207)</f>
        <v>3464.5600000000004</v>
      </c>
      <c r="C208" s="30">
        <f>SUM(C200:C207)</f>
        <v>2771.65</v>
      </c>
      <c r="D208" s="31">
        <f t="shared" ref="D208:I208" si="225">SUM(D200:D207)</f>
        <v>525.78000000000009</v>
      </c>
      <c r="E208" s="31">
        <f t="shared" si="225"/>
        <v>3990.34</v>
      </c>
      <c r="F208" s="32">
        <f t="shared" si="225"/>
        <v>444.92291</v>
      </c>
      <c r="G208" s="31">
        <f t="shared" si="225"/>
        <v>377.08712999999989</v>
      </c>
      <c r="H208" s="31">
        <f t="shared" si="225"/>
        <v>19.951700000000002</v>
      </c>
      <c r="I208" s="31">
        <f t="shared" si="225"/>
        <v>332.52833333333331</v>
      </c>
      <c r="J208" s="31">
        <f>SUM(J200:J207)</f>
        <v>784.3</v>
      </c>
      <c r="K208" s="31">
        <f t="shared" ref="K208:L208" si="226">SUM(K200:K207)</f>
        <v>283.33333333333331</v>
      </c>
      <c r="L208" s="33">
        <f t="shared" si="226"/>
        <v>166.26416666666665</v>
      </c>
    </row>
    <row r="209" spans="1:12" ht="15.75" thickTop="1" x14ac:dyDescent="0.25">
      <c r="A209" s="20"/>
      <c r="B209" s="21"/>
      <c r="C209" s="22"/>
      <c r="D209" s="15"/>
      <c r="E209" s="15"/>
      <c r="F209" s="15"/>
      <c r="G209" s="23"/>
      <c r="H209" s="15"/>
      <c r="I209" s="15"/>
      <c r="J209" s="15"/>
      <c r="K209" s="15"/>
      <c r="L209" s="24"/>
    </row>
    <row r="210" spans="1:12" x14ac:dyDescent="0.25">
      <c r="A210" s="79" t="s">
        <v>14</v>
      </c>
      <c r="B210" s="11">
        <v>2000</v>
      </c>
      <c r="C210" s="12">
        <v>2000</v>
      </c>
      <c r="D210" s="13"/>
      <c r="E210" s="13">
        <f t="shared" ref="E210" si="227">+B210+D210</f>
        <v>2000</v>
      </c>
      <c r="F210" s="13">
        <f t="shared" ref="F210" si="228">+E210*11.15%</f>
        <v>223</v>
      </c>
      <c r="G210" s="13">
        <f>(+B210+D210)*9.45%</f>
        <v>188.99999999999997</v>
      </c>
      <c r="H210" s="13">
        <f t="shared" ref="H210" si="229">+E210*0.5%</f>
        <v>10</v>
      </c>
      <c r="I210" s="13">
        <f t="shared" ref="I210" si="230">(+B210+D210)/12</f>
        <v>166.66666666666666</v>
      </c>
      <c r="J210" s="13"/>
      <c r="K210" s="13">
        <f t="shared" si="213"/>
        <v>35.416666666666664</v>
      </c>
      <c r="L210" s="14">
        <f t="shared" ref="L210" si="231">(+B210+D210)/24</f>
        <v>83.333333333333329</v>
      </c>
    </row>
    <row r="211" spans="1:12" ht="15.75" thickBot="1" x14ac:dyDescent="0.3">
      <c r="A211" s="79"/>
      <c r="B211" s="34">
        <f>SUM(B210)</f>
        <v>2000</v>
      </c>
      <c r="C211" s="34">
        <f>SUM(C210)</f>
        <v>2000</v>
      </c>
      <c r="D211" s="35">
        <f t="shared" ref="D211:F211" si="232">SUM(D210)</f>
        <v>0</v>
      </c>
      <c r="E211" s="35">
        <f t="shared" si="232"/>
        <v>2000</v>
      </c>
      <c r="F211" s="36">
        <f t="shared" si="232"/>
        <v>223</v>
      </c>
      <c r="G211" s="37">
        <f t="shared" ref="G211" si="233">(+B211+D211)*9.45%</f>
        <v>188.99999999999997</v>
      </c>
      <c r="H211" s="35">
        <f t="shared" ref="H211:L211" si="234">SUM(H210)</f>
        <v>10</v>
      </c>
      <c r="I211" s="36">
        <f t="shared" si="234"/>
        <v>166.66666666666666</v>
      </c>
      <c r="J211" s="35">
        <f t="shared" si="234"/>
        <v>0</v>
      </c>
      <c r="K211" s="35">
        <f t="shared" si="234"/>
        <v>35.416666666666664</v>
      </c>
      <c r="L211" s="38">
        <f t="shared" si="234"/>
        <v>83.333333333333329</v>
      </c>
    </row>
    <row r="212" spans="1:12" ht="15.75" thickTop="1" x14ac:dyDescent="0.25">
      <c r="A212" s="20"/>
      <c r="B212" s="21"/>
      <c r="C212" s="22"/>
      <c r="D212" s="15"/>
      <c r="E212" s="15"/>
      <c r="F212" s="15"/>
      <c r="G212" s="23"/>
      <c r="H212" s="15"/>
      <c r="I212" s="15"/>
      <c r="J212" s="15"/>
      <c r="K212" s="15"/>
      <c r="L212" s="24"/>
    </row>
    <row r="213" spans="1:12" x14ac:dyDescent="0.25">
      <c r="A213" s="84" t="s">
        <v>15</v>
      </c>
      <c r="B213" s="11">
        <v>653.27</v>
      </c>
      <c r="C213" s="12">
        <v>653.27</v>
      </c>
      <c r="D213" s="13">
        <v>0</v>
      </c>
      <c r="E213" s="13">
        <f>+B213+D213</f>
        <v>653.27</v>
      </c>
      <c r="F213" s="13">
        <f t="shared" ref="F213:F216" si="235">+E213*11.15%</f>
        <v>72.839605000000006</v>
      </c>
      <c r="G213" s="13">
        <f t="shared" ref="G213:G216" si="236">(+B213+D213)*9.45%</f>
        <v>61.734014999999992</v>
      </c>
      <c r="H213" s="13">
        <f>+E213*0.5%</f>
        <v>3.2663500000000001</v>
      </c>
      <c r="I213" s="13">
        <f>(+B213+D213)/12</f>
        <v>54.439166666666665</v>
      </c>
      <c r="J213" s="13"/>
      <c r="K213" s="13">
        <f t="shared" si="213"/>
        <v>35.416666666666664</v>
      </c>
      <c r="L213" s="14">
        <f>(+B213+D213)/24</f>
        <v>27.219583333333333</v>
      </c>
    </row>
    <row r="214" spans="1:12" x14ac:dyDescent="0.25">
      <c r="A214" s="84"/>
      <c r="B214" s="39">
        <v>480</v>
      </c>
      <c r="C214" s="40">
        <v>480</v>
      </c>
      <c r="D214" s="13">
        <v>0</v>
      </c>
      <c r="E214" s="13">
        <f t="shared" ref="E214:E215" si="237">+B214+D214</f>
        <v>480</v>
      </c>
      <c r="F214" s="13">
        <f t="shared" si="235"/>
        <v>53.52</v>
      </c>
      <c r="G214" s="13">
        <f t="shared" si="236"/>
        <v>45.359999999999992</v>
      </c>
      <c r="H214" s="13">
        <f>+E214*0.5%</f>
        <v>2.4</v>
      </c>
      <c r="I214" s="13">
        <f t="shared" ref="I214:I216" si="238">(+B214+D214)/12</f>
        <v>40</v>
      </c>
      <c r="J214" s="13"/>
      <c r="K214" s="13">
        <f t="shared" si="213"/>
        <v>35.416666666666664</v>
      </c>
      <c r="L214" s="14">
        <f t="shared" ref="L214:L216" si="239">(+B214+D214)/24</f>
        <v>20</v>
      </c>
    </row>
    <row r="215" spans="1:12" x14ac:dyDescent="0.25">
      <c r="A215" s="84"/>
      <c r="B215" s="39">
        <v>480</v>
      </c>
      <c r="C215" s="40">
        <v>480</v>
      </c>
      <c r="D215" s="13">
        <v>0</v>
      </c>
      <c r="E215" s="13">
        <f t="shared" si="237"/>
        <v>480</v>
      </c>
      <c r="F215" s="13">
        <f t="shared" si="235"/>
        <v>53.52</v>
      </c>
      <c r="G215" s="13">
        <f t="shared" si="236"/>
        <v>45.359999999999992</v>
      </c>
      <c r="H215" s="13">
        <f>+E215*0.5%</f>
        <v>2.4</v>
      </c>
      <c r="I215" s="13">
        <f t="shared" si="238"/>
        <v>40</v>
      </c>
      <c r="J215" s="13"/>
      <c r="K215" s="13">
        <f t="shared" si="213"/>
        <v>35.416666666666664</v>
      </c>
      <c r="L215" s="14">
        <f t="shared" si="239"/>
        <v>20</v>
      </c>
    </row>
    <row r="216" spans="1:12" x14ac:dyDescent="0.25">
      <c r="A216" s="84"/>
      <c r="B216" s="39">
        <v>425</v>
      </c>
      <c r="C216" s="40">
        <v>425</v>
      </c>
      <c r="D216" s="13">
        <v>105.01</v>
      </c>
      <c r="E216" s="13">
        <f>+B216+D216</f>
        <v>530.01</v>
      </c>
      <c r="F216" s="13">
        <f t="shared" si="235"/>
        <v>59.096114999999998</v>
      </c>
      <c r="G216" s="15">
        <f t="shared" si="236"/>
        <v>50.085944999999995</v>
      </c>
      <c r="H216" s="13">
        <f>+E216*0.5%</f>
        <v>2.6500499999999998</v>
      </c>
      <c r="I216" s="13">
        <f t="shared" si="238"/>
        <v>44.167499999999997</v>
      </c>
      <c r="J216" s="13"/>
      <c r="K216" s="13">
        <f t="shared" si="213"/>
        <v>35.416666666666664</v>
      </c>
      <c r="L216" s="14">
        <f t="shared" si="239"/>
        <v>22.083749999999998</v>
      </c>
    </row>
    <row r="217" spans="1:12" ht="15.75" thickBot="1" x14ac:dyDescent="0.3">
      <c r="A217" s="84"/>
      <c r="B217" s="41">
        <f t="shared" ref="B217:L217" si="240">SUM(B213:B216)</f>
        <v>2038.27</v>
      </c>
      <c r="C217" s="41">
        <f t="shared" si="240"/>
        <v>2038.27</v>
      </c>
      <c r="D217" s="41">
        <f t="shared" si="240"/>
        <v>105.01</v>
      </c>
      <c r="E217" s="41">
        <f t="shared" si="240"/>
        <v>2143.2799999999997</v>
      </c>
      <c r="F217" s="41">
        <f t="shared" si="240"/>
        <v>238.97572000000002</v>
      </c>
      <c r="G217" s="41">
        <f t="shared" si="240"/>
        <v>202.53995999999995</v>
      </c>
      <c r="H217" s="41">
        <f t="shared" si="240"/>
        <v>10.7164</v>
      </c>
      <c r="I217" s="41">
        <f t="shared" si="240"/>
        <v>178.60666666666665</v>
      </c>
      <c r="J217" s="41">
        <f t="shared" si="240"/>
        <v>0</v>
      </c>
      <c r="K217" s="41">
        <f t="shared" si="240"/>
        <v>141.66666666666666</v>
      </c>
      <c r="L217" s="41">
        <f t="shared" si="240"/>
        <v>89.303333333333327</v>
      </c>
    </row>
    <row r="218" spans="1:12" ht="15.75" thickTop="1" x14ac:dyDescent="0.25">
      <c r="A218" s="20"/>
      <c r="B218" s="21"/>
      <c r="C218" s="22"/>
      <c r="D218" s="15"/>
      <c r="E218" s="15"/>
      <c r="F218" s="15"/>
      <c r="G218" s="15"/>
      <c r="H218" s="15"/>
      <c r="I218" s="15"/>
      <c r="J218" s="15"/>
      <c r="K218" s="15"/>
      <c r="L218" s="24"/>
    </row>
    <row r="219" spans="1:12" ht="15.75" thickBot="1" x14ac:dyDescent="0.3">
      <c r="A219" s="42" t="s">
        <v>16</v>
      </c>
      <c r="B219" s="43">
        <f t="shared" ref="B219:I219" si="241">+B193+B198+B208+B217+B211</f>
        <v>11162.19</v>
      </c>
      <c r="C219" s="43">
        <f t="shared" si="241"/>
        <v>10469.280000000001</v>
      </c>
      <c r="D219" s="43">
        <f t="shared" si="241"/>
        <v>791.43000000000006</v>
      </c>
      <c r="E219" s="43">
        <f t="shared" si="241"/>
        <v>11953.619999999999</v>
      </c>
      <c r="F219" s="43">
        <f t="shared" si="241"/>
        <v>1332.82863</v>
      </c>
      <c r="G219" s="43">
        <f t="shared" si="241"/>
        <v>1129.6170899999997</v>
      </c>
      <c r="H219" s="43">
        <f t="shared" si="241"/>
        <v>59.768100000000004</v>
      </c>
      <c r="I219" s="43">
        <f t="shared" si="241"/>
        <v>996.13499999999999</v>
      </c>
      <c r="J219" s="43">
        <f>+J193+J198+J208+J217</f>
        <v>784.3</v>
      </c>
      <c r="K219" s="43">
        <f>+K193+K198+K208+K217+K211</f>
        <v>637.49999999999989</v>
      </c>
      <c r="L219" s="43">
        <f>+L193+L198+L208+L217+L211</f>
        <v>498.0675</v>
      </c>
    </row>
    <row r="222" spans="1:12" s="44" customFormat="1" ht="15.75" thickBot="1" x14ac:dyDescent="0.3">
      <c r="A222" s="44" t="s">
        <v>23</v>
      </c>
    </row>
    <row r="223" spans="1:12" ht="45.75" thickBot="1" x14ac:dyDescent="0.3">
      <c r="A223" s="1" t="s">
        <v>0</v>
      </c>
      <c r="B223" s="2" t="s">
        <v>1</v>
      </c>
      <c r="C223" s="3" t="s">
        <v>2</v>
      </c>
      <c r="D223" s="4" t="s">
        <v>3</v>
      </c>
      <c r="E223" s="4" t="s">
        <v>4</v>
      </c>
      <c r="F223" s="4" t="s">
        <v>5</v>
      </c>
      <c r="G223" s="4" t="s">
        <v>6</v>
      </c>
      <c r="H223" s="4" t="s">
        <v>7</v>
      </c>
      <c r="I223" s="4" t="s">
        <v>8</v>
      </c>
      <c r="J223" s="4"/>
      <c r="K223" s="4" t="s">
        <v>9</v>
      </c>
      <c r="L223" s="5" t="s">
        <v>10</v>
      </c>
    </row>
    <row r="224" spans="1:12" x14ac:dyDescent="0.25">
      <c r="A224" s="80" t="s">
        <v>11</v>
      </c>
      <c r="B224" s="6">
        <v>429.68</v>
      </c>
      <c r="C224" s="7">
        <v>429.68</v>
      </c>
      <c r="D224" s="8">
        <v>120.31</v>
      </c>
      <c r="E224" s="8">
        <f>+B224+D224</f>
        <v>549.99</v>
      </c>
      <c r="F224" s="8">
        <f>+E224*11.15%</f>
        <v>61.323885000000004</v>
      </c>
      <c r="G224" s="9">
        <f>(+B224+D224)*9.45%</f>
        <v>51.974054999999993</v>
      </c>
      <c r="H224" s="8">
        <f>+E224*0.5%</f>
        <v>2.7499500000000001</v>
      </c>
      <c r="I224" s="8">
        <f>(+B224+D224)/12</f>
        <v>45.832500000000003</v>
      </c>
      <c r="J224" s="8"/>
      <c r="K224" s="8">
        <f>425/12</f>
        <v>35.416666666666664</v>
      </c>
      <c r="L224" s="10">
        <f>(+B224+D224)/24</f>
        <v>22.916250000000002</v>
      </c>
    </row>
    <row r="225" spans="1:12" x14ac:dyDescent="0.25">
      <c r="A225" s="81"/>
      <c r="B225" s="11">
        <v>600</v>
      </c>
      <c r="C225" s="12">
        <v>600</v>
      </c>
      <c r="D225" s="13"/>
      <c r="E225" s="13">
        <f t="shared" ref="E225:E226" si="242">+B225+D225</f>
        <v>600</v>
      </c>
      <c r="F225" s="13">
        <f>+E225*11.15%</f>
        <v>66.900000000000006</v>
      </c>
      <c r="G225" s="13">
        <f t="shared" ref="G225:G226" si="243">(+B225+D225)*9.45%</f>
        <v>56.699999999999989</v>
      </c>
      <c r="H225" s="13">
        <f>+E225*0.5%</f>
        <v>3</v>
      </c>
      <c r="I225" s="13">
        <f>(+B225+D225)/12</f>
        <v>50</v>
      </c>
      <c r="J225" s="13"/>
      <c r="K225" s="13">
        <f t="shared" ref="K225:K250" si="244">425/12</f>
        <v>35.416666666666664</v>
      </c>
      <c r="L225" s="14">
        <f>(+B225+D225)/24</f>
        <v>25</v>
      </c>
    </row>
    <row r="226" spans="1:12" x14ac:dyDescent="0.25">
      <c r="A226" s="81"/>
      <c r="B226" s="11">
        <v>1200</v>
      </c>
      <c r="C226" s="12">
        <v>1200</v>
      </c>
      <c r="D226" s="13"/>
      <c r="E226" s="13">
        <f t="shared" si="242"/>
        <v>1200</v>
      </c>
      <c r="F226" s="13">
        <f>+E226*11.15%</f>
        <v>133.80000000000001</v>
      </c>
      <c r="G226" s="15">
        <f t="shared" si="243"/>
        <v>113.39999999999998</v>
      </c>
      <c r="H226" s="13">
        <f>+E226*0.5%</f>
        <v>6</v>
      </c>
      <c r="I226" s="13">
        <f>(+B226+D226)/12</f>
        <v>100</v>
      </c>
      <c r="J226" s="13"/>
      <c r="K226" s="13">
        <f t="shared" si="244"/>
        <v>35.416666666666664</v>
      </c>
      <c r="L226" s="14">
        <f>(+B226+D226)/24</f>
        <v>50</v>
      </c>
    </row>
    <row r="227" spans="1:12" ht="15.75" thickBot="1" x14ac:dyDescent="0.3">
      <c r="A227" s="82"/>
      <c r="B227" s="16">
        <f t="shared" ref="B227:L227" si="245">SUM(B224:B226)</f>
        <v>2229.6800000000003</v>
      </c>
      <c r="C227" s="16">
        <f t="shared" si="245"/>
        <v>2229.6800000000003</v>
      </c>
      <c r="D227" s="17">
        <f t="shared" si="245"/>
        <v>120.31</v>
      </c>
      <c r="E227" s="17">
        <f t="shared" si="245"/>
        <v>2349.9899999999998</v>
      </c>
      <c r="F227" s="18">
        <f t="shared" si="245"/>
        <v>262.02388500000001</v>
      </c>
      <c r="G227" s="17">
        <f t="shared" si="245"/>
        <v>222.07405499999996</v>
      </c>
      <c r="H227" s="17">
        <f t="shared" si="245"/>
        <v>11.74995</v>
      </c>
      <c r="I227" s="17">
        <f t="shared" si="245"/>
        <v>195.83250000000001</v>
      </c>
      <c r="J227" s="17">
        <f t="shared" si="245"/>
        <v>0</v>
      </c>
      <c r="K227" s="17">
        <f t="shared" si="245"/>
        <v>106.25</v>
      </c>
      <c r="L227" s="19">
        <f t="shared" si="245"/>
        <v>97.916250000000005</v>
      </c>
    </row>
    <row r="228" spans="1:12" x14ac:dyDescent="0.25">
      <c r="A228" s="20"/>
      <c r="B228" s="21"/>
      <c r="C228" s="22"/>
      <c r="D228" s="15"/>
      <c r="E228" s="15"/>
      <c r="F228" s="15"/>
      <c r="G228" s="23"/>
      <c r="H228" s="15"/>
      <c r="I228" s="15"/>
      <c r="J228" s="15"/>
      <c r="K228" s="15"/>
      <c r="L228" s="24"/>
    </row>
    <row r="229" spans="1:12" x14ac:dyDescent="0.25">
      <c r="A229" s="83" t="s">
        <v>12</v>
      </c>
      <c r="B229" s="11">
        <v>429.68</v>
      </c>
      <c r="C229" s="12">
        <v>429.68</v>
      </c>
      <c r="D229" s="13">
        <v>40.33</v>
      </c>
      <c r="E229" s="13">
        <f t="shared" ref="E229:E231" si="246">+B229+D229</f>
        <v>470.01</v>
      </c>
      <c r="F229" s="13">
        <f t="shared" ref="F229:F231" si="247">+E229*11.15%</f>
        <v>52.406115</v>
      </c>
      <c r="G229" s="13">
        <f t="shared" ref="G229:G230" si="248">(+B229+D229)*9.45%</f>
        <v>44.415944999999994</v>
      </c>
      <c r="H229" s="13">
        <f>+E229*0.5%</f>
        <v>2.35005</v>
      </c>
      <c r="I229" s="13">
        <f>(+B229+D229)/12</f>
        <v>39.167499999999997</v>
      </c>
      <c r="J229" s="13"/>
      <c r="K229" s="13">
        <f t="shared" si="244"/>
        <v>35.416666666666664</v>
      </c>
      <c r="L229" s="14">
        <f>(+B229+D229)/24</f>
        <v>19.583749999999998</v>
      </c>
    </row>
    <row r="230" spans="1:12" x14ac:dyDescent="0.25">
      <c r="A230" s="83"/>
      <c r="B230" s="11">
        <v>1000</v>
      </c>
      <c r="C230" s="12">
        <v>1000</v>
      </c>
      <c r="D230" s="13"/>
      <c r="E230" s="13">
        <f t="shared" si="246"/>
        <v>1000</v>
      </c>
      <c r="F230" s="13">
        <f t="shared" si="247"/>
        <v>111.5</v>
      </c>
      <c r="G230" s="13">
        <f t="shared" si="248"/>
        <v>94.499999999999986</v>
      </c>
      <c r="H230" s="13">
        <f>+E230*0.5%</f>
        <v>5</v>
      </c>
      <c r="I230" s="13">
        <f>(+B230+D230)/12</f>
        <v>83.333333333333329</v>
      </c>
      <c r="J230" s="13"/>
      <c r="K230" s="13">
        <f t="shared" si="244"/>
        <v>35.416666666666664</v>
      </c>
      <c r="L230" s="14">
        <f>(+B230+D230)/24</f>
        <v>41.666666666666664</v>
      </c>
    </row>
    <row r="231" spans="1:12" x14ac:dyDescent="0.25">
      <c r="A231" s="83"/>
      <c r="B231" s="11">
        <v>0</v>
      </c>
      <c r="C231" s="12">
        <v>0</v>
      </c>
      <c r="D231" s="13"/>
      <c r="E231" s="13">
        <f t="shared" si="246"/>
        <v>0</v>
      </c>
      <c r="F231" s="13">
        <f t="shared" si="247"/>
        <v>0</v>
      </c>
      <c r="G231" s="13"/>
      <c r="H231" s="13">
        <f>+E231*0.5%</f>
        <v>0</v>
      </c>
      <c r="I231" s="13">
        <f>(+B231+D231)/12</f>
        <v>0</v>
      </c>
      <c r="J231" s="13"/>
      <c r="K231" s="13"/>
      <c r="L231" s="14">
        <f>(+B231+D231)/24</f>
        <v>0</v>
      </c>
    </row>
    <row r="232" spans="1:12" ht="15.75" thickBot="1" x14ac:dyDescent="0.3">
      <c r="A232" s="83"/>
      <c r="B232" s="25">
        <f>SUM(B229:B231)</f>
        <v>1429.68</v>
      </c>
      <c r="C232" s="25">
        <f>SUM(C229:C231)</f>
        <v>1429.68</v>
      </c>
      <c r="D232" s="26">
        <f t="shared" ref="D232:L232" si="249">SUM(D229:D231)</f>
        <v>40.33</v>
      </c>
      <c r="E232" s="26">
        <f t="shared" si="249"/>
        <v>1470.01</v>
      </c>
      <c r="F232" s="27">
        <f t="shared" si="249"/>
        <v>163.906115</v>
      </c>
      <c r="G232" s="26">
        <f t="shared" si="249"/>
        <v>138.91594499999997</v>
      </c>
      <c r="H232" s="26">
        <f t="shared" si="249"/>
        <v>7.3500499999999995</v>
      </c>
      <c r="I232" s="28">
        <f t="shared" si="249"/>
        <v>122.50083333333333</v>
      </c>
      <c r="J232" s="26">
        <f t="shared" si="249"/>
        <v>0</v>
      </c>
      <c r="K232" s="26">
        <f t="shared" si="249"/>
        <v>70.833333333333329</v>
      </c>
      <c r="L232" s="29">
        <f t="shared" si="249"/>
        <v>61.250416666666666</v>
      </c>
    </row>
    <row r="233" spans="1:12" ht="15.75" thickTop="1" x14ac:dyDescent="0.25">
      <c r="A233" s="20"/>
      <c r="B233" s="21"/>
      <c r="C233" s="22"/>
      <c r="D233" s="15"/>
      <c r="E233" s="15"/>
      <c r="F233" s="15"/>
      <c r="G233" s="23"/>
      <c r="H233" s="15"/>
      <c r="I233" s="15"/>
      <c r="J233" s="15"/>
      <c r="K233" s="15"/>
      <c r="L233" s="24"/>
    </row>
    <row r="234" spans="1:12" x14ac:dyDescent="0.25">
      <c r="A234" s="78" t="s">
        <v>13</v>
      </c>
      <c r="B234" s="11">
        <v>433.07</v>
      </c>
      <c r="C234" s="12">
        <v>433.07</v>
      </c>
      <c r="D234" s="13">
        <v>81.19</v>
      </c>
      <c r="E234" s="13">
        <f t="shared" ref="E234:E240" si="250">+B234+D234</f>
        <v>514.26</v>
      </c>
      <c r="F234" s="13">
        <f t="shared" ref="F234:F241" si="251">+E234*11.15%</f>
        <v>57.33999</v>
      </c>
      <c r="G234" s="13">
        <f t="shared" ref="G234:G241" si="252">(+B234+D234)*9.45%</f>
        <v>48.59756999999999</v>
      </c>
      <c r="H234" s="13">
        <f>+E234*0.5%</f>
        <v>2.5712999999999999</v>
      </c>
      <c r="I234" s="13">
        <f>(+B234+D234)/12</f>
        <v>42.854999999999997</v>
      </c>
      <c r="J234" s="13">
        <v>0</v>
      </c>
      <c r="K234" s="13">
        <f t="shared" si="244"/>
        <v>35.416666666666664</v>
      </c>
      <c r="L234" s="14">
        <f>(+B234+D234)/24</f>
        <v>21.427499999999998</v>
      </c>
    </row>
    <row r="235" spans="1:12" x14ac:dyDescent="0.25">
      <c r="A235" s="78"/>
      <c r="B235" s="11">
        <v>433.07</v>
      </c>
      <c r="C235" s="12">
        <v>433.07</v>
      </c>
      <c r="D235" s="13">
        <v>54.14</v>
      </c>
      <c r="E235" s="13">
        <f t="shared" si="250"/>
        <v>487.21</v>
      </c>
      <c r="F235" s="13">
        <f t="shared" si="251"/>
        <v>54.323915</v>
      </c>
      <c r="G235" s="13">
        <f t="shared" si="252"/>
        <v>46.041344999999993</v>
      </c>
      <c r="H235" s="13">
        <f t="shared" ref="H235:H241" si="253">+E235*0.5%</f>
        <v>2.4360499999999998</v>
      </c>
      <c r="I235" s="13">
        <f t="shared" ref="I235:I241" si="254">(+B235+D235)/12</f>
        <v>40.600833333333334</v>
      </c>
      <c r="J235" s="13"/>
      <c r="K235" s="13">
        <f t="shared" si="244"/>
        <v>35.416666666666664</v>
      </c>
      <c r="L235" s="14">
        <f t="shared" ref="L235:L241" si="255">(+B235+D235)/24</f>
        <v>20.300416666666667</v>
      </c>
    </row>
    <row r="236" spans="1:12" x14ac:dyDescent="0.25">
      <c r="A236" s="78"/>
      <c r="B236" s="11">
        <v>433.07</v>
      </c>
      <c r="C236" s="12">
        <v>433.07</v>
      </c>
      <c r="D236" s="13">
        <v>59.54</v>
      </c>
      <c r="E236" s="13">
        <f t="shared" si="250"/>
        <v>492.61</v>
      </c>
      <c r="F236" s="13">
        <f t="shared" si="251"/>
        <v>54.926015</v>
      </c>
      <c r="G236" s="13">
        <f t="shared" si="252"/>
        <v>46.551644999999994</v>
      </c>
      <c r="H236" s="13">
        <f t="shared" si="253"/>
        <v>2.46305</v>
      </c>
      <c r="I236" s="13">
        <f t="shared" si="254"/>
        <v>41.050833333333337</v>
      </c>
      <c r="J236" s="13"/>
      <c r="K236" s="13">
        <f t="shared" si="244"/>
        <v>35.416666666666664</v>
      </c>
      <c r="L236" s="14">
        <f t="shared" si="255"/>
        <v>20.525416666666668</v>
      </c>
    </row>
    <row r="237" spans="1:12" x14ac:dyDescent="0.25">
      <c r="A237" s="78"/>
      <c r="B237" s="11">
        <v>433.07</v>
      </c>
      <c r="C237" s="12">
        <v>433.07</v>
      </c>
      <c r="D237" s="13">
        <v>63.15</v>
      </c>
      <c r="E237" s="13">
        <f t="shared" si="250"/>
        <v>496.21999999999997</v>
      </c>
      <c r="F237" s="13">
        <f t="shared" si="251"/>
        <v>55.328530000000001</v>
      </c>
      <c r="G237" s="13">
        <f t="shared" si="252"/>
        <v>46.892789999999991</v>
      </c>
      <c r="H237" s="13">
        <f t="shared" si="253"/>
        <v>2.4811000000000001</v>
      </c>
      <c r="I237" s="13">
        <f t="shared" si="254"/>
        <v>41.351666666666667</v>
      </c>
      <c r="J237" s="13"/>
      <c r="K237" s="13">
        <f t="shared" si="244"/>
        <v>35.416666666666664</v>
      </c>
      <c r="L237" s="14">
        <f t="shared" si="255"/>
        <v>20.675833333333333</v>
      </c>
    </row>
    <row r="238" spans="1:12" x14ac:dyDescent="0.25">
      <c r="A238" s="78"/>
      <c r="B238" s="11">
        <v>433.07</v>
      </c>
      <c r="C238" s="12">
        <v>433.07</v>
      </c>
      <c r="D238" s="13">
        <v>16.93</v>
      </c>
      <c r="E238" s="13">
        <f t="shared" si="250"/>
        <v>450</v>
      </c>
      <c r="F238" s="13">
        <f t="shared" si="251"/>
        <v>50.175000000000004</v>
      </c>
      <c r="G238" s="13">
        <f t="shared" si="252"/>
        <v>42.524999999999991</v>
      </c>
      <c r="H238" s="13">
        <f t="shared" si="253"/>
        <v>2.25</v>
      </c>
      <c r="I238" s="13">
        <f t="shared" si="254"/>
        <v>37.5</v>
      </c>
      <c r="J238" s="13"/>
      <c r="K238" s="13">
        <f t="shared" si="244"/>
        <v>35.416666666666664</v>
      </c>
      <c r="L238" s="14">
        <f t="shared" si="255"/>
        <v>18.75</v>
      </c>
    </row>
    <row r="239" spans="1:12" x14ac:dyDescent="0.25">
      <c r="A239" s="78"/>
      <c r="B239" s="11">
        <v>433.07</v>
      </c>
      <c r="C239" s="12">
        <v>433.07</v>
      </c>
      <c r="D239" s="13">
        <v>68.58</v>
      </c>
      <c r="E239" s="13">
        <f t="shared" si="250"/>
        <v>501.65</v>
      </c>
      <c r="F239" s="13">
        <f t="shared" si="251"/>
        <v>55.933974999999997</v>
      </c>
      <c r="G239" s="13">
        <f t="shared" si="252"/>
        <v>47.405924999999989</v>
      </c>
      <c r="H239" s="13">
        <f t="shared" si="253"/>
        <v>2.5082499999999999</v>
      </c>
      <c r="I239" s="13">
        <f t="shared" si="254"/>
        <v>41.804166666666667</v>
      </c>
      <c r="J239" s="13"/>
      <c r="K239" s="13">
        <f t="shared" si="244"/>
        <v>35.416666666666664</v>
      </c>
      <c r="L239" s="14">
        <f t="shared" si="255"/>
        <v>20.902083333333334</v>
      </c>
    </row>
    <row r="240" spans="1:12" x14ac:dyDescent="0.25">
      <c r="A240" s="78"/>
      <c r="B240" s="11">
        <v>433.07</v>
      </c>
      <c r="C240" s="12">
        <v>433.07</v>
      </c>
      <c r="D240" s="13">
        <v>99.25</v>
      </c>
      <c r="E240" s="13">
        <f t="shared" si="250"/>
        <v>532.31999999999994</v>
      </c>
      <c r="F240" s="13">
        <f t="shared" si="251"/>
        <v>59.353679999999997</v>
      </c>
      <c r="G240" s="13">
        <f t="shared" si="252"/>
        <v>50.304239999999986</v>
      </c>
      <c r="H240" s="13">
        <f t="shared" si="253"/>
        <v>2.6615999999999995</v>
      </c>
      <c r="I240" s="13">
        <f t="shared" si="254"/>
        <v>44.359999999999992</v>
      </c>
      <c r="J240" s="13">
        <v>0</v>
      </c>
      <c r="K240" s="13">
        <f t="shared" si="244"/>
        <v>35.416666666666664</v>
      </c>
      <c r="L240" s="14">
        <f t="shared" si="255"/>
        <v>22.179999999999996</v>
      </c>
    </row>
    <row r="241" spans="1:12" x14ac:dyDescent="0.25">
      <c r="A241" s="78"/>
      <c r="B241" s="11">
        <v>433.07</v>
      </c>
      <c r="C241" s="12">
        <v>433.07</v>
      </c>
      <c r="D241" s="13">
        <v>166.94</v>
      </c>
      <c r="E241" s="13">
        <f>+B241+D241</f>
        <v>600.01</v>
      </c>
      <c r="F241" s="13">
        <f t="shared" si="251"/>
        <v>66.901115000000004</v>
      </c>
      <c r="G241" s="15">
        <f t="shared" si="252"/>
        <v>56.70094499999999</v>
      </c>
      <c r="H241" s="13">
        <f t="shared" si="253"/>
        <v>3.0000499999999999</v>
      </c>
      <c r="I241" s="13">
        <f t="shared" si="254"/>
        <v>50.000833333333333</v>
      </c>
      <c r="J241" s="13">
        <v>0</v>
      </c>
      <c r="K241" s="13">
        <f t="shared" si="244"/>
        <v>35.416666666666664</v>
      </c>
      <c r="L241" s="14">
        <f t="shared" si="255"/>
        <v>25.000416666666666</v>
      </c>
    </row>
    <row r="242" spans="1:12" ht="15.75" thickBot="1" x14ac:dyDescent="0.3">
      <c r="A242" s="78"/>
      <c r="B242" s="30">
        <f>SUM(B234:B241)</f>
        <v>3464.5600000000004</v>
      </c>
      <c r="C242" s="30">
        <f>SUM(C234:C241)</f>
        <v>3464.5600000000004</v>
      </c>
      <c r="D242" s="31">
        <f t="shared" ref="D242:I242" si="256">SUM(D234:D241)</f>
        <v>609.72</v>
      </c>
      <c r="E242" s="31">
        <f t="shared" si="256"/>
        <v>4074.2800000000007</v>
      </c>
      <c r="F242" s="32">
        <f t="shared" si="256"/>
        <v>454.28222</v>
      </c>
      <c r="G242" s="31">
        <f t="shared" si="256"/>
        <v>385.01945999999992</v>
      </c>
      <c r="H242" s="31">
        <f t="shared" si="256"/>
        <v>20.371400000000001</v>
      </c>
      <c r="I242" s="31">
        <f t="shared" si="256"/>
        <v>339.52333333333331</v>
      </c>
      <c r="J242" s="31">
        <f>SUM(J234:J241)</f>
        <v>0</v>
      </c>
      <c r="K242" s="31">
        <f t="shared" ref="K242:L242" si="257">SUM(K234:K241)</f>
        <v>283.33333333333331</v>
      </c>
      <c r="L242" s="33">
        <f t="shared" si="257"/>
        <v>169.76166666666666</v>
      </c>
    </row>
    <row r="243" spans="1:12" ht="15.75" thickTop="1" x14ac:dyDescent="0.25">
      <c r="A243" s="20"/>
      <c r="B243" s="21"/>
      <c r="C243" s="22"/>
      <c r="D243" s="15"/>
      <c r="E243" s="15"/>
      <c r="F243" s="15"/>
      <c r="G243" s="23"/>
      <c r="H243" s="15"/>
      <c r="I243" s="15"/>
      <c r="J243" s="15"/>
      <c r="K243" s="15"/>
      <c r="L243" s="24"/>
    </row>
    <row r="244" spans="1:12" x14ac:dyDescent="0.25">
      <c r="A244" s="79" t="s">
        <v>14</v>
      </c>
      <c r="B244" s="11">
        <v>2000</v>
      </c>
      <c r="C244" s="12">
        <v>2000</v>
      </c>
      <c r="D244" s="13"/>
      <c r="E244" s="13">
        <f t="shared" ref="E244" si="258">+B244+D244</f>
        <v>2000</v>
      </c>
      <c r="F244" s="13">
        <f t="shared" ref="F244" si="259">+E244*11.15%</f>
        <v>223</v>
      </c>
      <c r="G244" s="13">
        <f>(+B244+D244)*9.45%</f>
        <v>188.99999999999997</v>
      </c>
      <c r="H244" s="13">
        <f t="shared" ref="H244" si="260">+E244*0.5%</f>
        <v>10</v>
      </c>
      <c r="I244" s="13">
        <f t="shared" ref="I244" si="261">(+B244+D244)/12</f>
        <v>166.66666666666666</v>
      </c>
      <c r="J244" s="13"/>
      <c r="K244" s="13">
        <f t="shared" si="244"/>
        <v>35.416666666666664</v>
      </c>
      <c r="L244" s="14">
        <f t="shared" ref="L244" si="262">(+B244+D244)/24</f>
        <v>83.333333333333329</v>
      </c>
    </row>
    <row r="245" spans="1:12" ht="15.75" thickBot="1" x14ac:dyDescent="0.3">
      <c r="A245" s="79"/>
      <c r="B245" s="34">
        <f>SUM(B244)</f>
        <v>2000</v>
      </c>
      <c r="C245" s="34">
        <f>SUM(C244)</f>
        <v>2000</v>
      </c>
      <c r="D245" s="35">
        <f t="shared" ref="D245:F245" si="263">SUM(D244)</f>
        <v>0</v>
      </c>
      <c r="E245" s="35">
        <f t="shared" si="263"/>
        <v>2000</v>
      </c>
      <c r="F245" s="36">
        <f t="shared" si="263"/>
        <v>223</v>
      </c>
      <c r="G245" s="37">
        <f t="shared" ref="G245" si="264">(+B245+D245)*9.45%</f>
        <v>188.99999999999997</v>
      </c>
      <c r="H245" s="35">
        <f t="shared" ref="H245:L245" si="265">SUM(H244)</f>
        <v>10</v>
      </c>
      <c r="I245" s="36">
        <f t="shared" si="265"/>
        <v>166.66666666666666</v>
      </c>
      <c r="J245" s="35">
        <f t="shared" si="265"/>
        <v>0</v>
      </c>
      <c r="K245" s="35">
        <f t="shared" si="265"/>
        <v>35.416666666666664</v>
      </c>
      <c r="L245" s="38">
        <f t="shared" si="265"/>
        <v>83.333333333333329</v>
      </c>
    </row>
    <row r="246" spans="1:12" ht="15.75" thickTop="1" x14ac:dyDescent="0.25">
      <c r="A246" s="20"/>
      <c r="B246" s="21"/>
      <c r="C246" s="22"/>
      <c r="D246" s="15"/>
      <c r="E246" s="15"/>
      <c r="F246" s="15"/>
      <c r="G246" s="23"/>
      <c r="H246" s="15"/>
      <c r="I246" s="15"/>
      <c r="J246" s="15"/>
      <c r="K246" s="15"/>
      <c r="L246" s="24"/>
    </row>
    <row r="247" spans="1:12" x14ac:dyDescent="0.25">
      <c r="A247" s="84" t="s">
        <v>15</v>
      </c>
      <c r="B247" s="11">
        <v>653.27</v>
      </c>
      <c r="C247" s="12">
        <v>653.27</v>
      </c>
      <c r="D247" s="13">
        <v>0</v>
      </c>
      <c r="E247" s="13">
        <f>+B247+D247</f>
        <v>653.27</v>
      </c>
      <c r="F247" s="13">
        <f t="shared" ref="F247:F250" si="266">+E247*11.15%</f>
        <v>72.839605000000006</v>
      </c>
      <c r="G247" s="13">
        <f t="shared" ref="G247:G250" si="267">(+B247+D247)*9.45%</f>
        <v>61.734014999999992</v>
      </c>
      <c r="H247" s="13">
        <f>+E247*0.5%</f>
        <v>3.2663500000000001</v>
      </c>
      <c r="I247" s="13">
        <f>(+B247+D247)/12</f>
        <v>54.439166666666665</v>
      </c>
      <c r="J247" s="13"/>
      <c r="K247" s="13">
        <f t="shared" si="244"/>
        <v>35.416666666666664</v>
      </c>
      <c r="L247" s="14">
        <f>(+B247+D247)/24</f>
        <v>27.219583333333333</v>
      </c>
    </row>
    <row r="248" spans="1:12" x14ac:dyDescent="0.25">
      <c r="A248" s="84"/>
      <c r="B248" s="39">
        <v>480</v>
      </c>
      <c r="C248" s="40">
        <v>480</v>
      </c>
      <c r="D248" s="13">
        <v>0</v>
      </c>
      <c r="E248" s="13">
        <f t="shared" ref="E248:E249" si="268">+B248+D248</f>
        <v>480</v>
      </c>
      <c r="F248" s="13">
        <f t="shared" si="266"/>
        <v>53.52</v>
      </c>
      <c r="G248" s="13">
        <f t="shared" si="267"/>
        <v>45.359999999999992</v>
      </c>
      <c r="H248" s="13">
        <f>+E248*0.5%</f>
        <v>2.4</v>
      </c>
      <c r="I248" s="13">
        <f t="shared" ref="I248:I250" si="269">(+B248+D248)/12</f>
        <v>40</v>
      </c>
      <c r="J248" s="13"/>
      <c r="K248" s="13">
        <f t="shared" si="244"/>
        <v>35.416666666666664</v>
      </c>
      <c r="L248" s="14">
        <f t="shared" ref="L248:L250" si="270">(+B248+D248)/24</f>
        <v>20</v>
      </c>
    </row>
    <row r="249" spans="1:12" x14ac:dyDescent="0.25">
      <c r="A249" s="84"/>
      <c r="B249" s="39">
        <v>480</v>
      </c>
      <c r="C249" s="40">
        <v>480</v>
      </c>
      <c r="D249" s="13">
        <v>0</v>
      </c>
      <c r="E249" s="13">
        <f t="shared" si="268"/>
        <v>480</v>
      </c>
      <c r="F249" s="13">
        <f t="shared" si="266"/>
        <v>53.52</v>
      </c>
      <c r="G249" s="13">
        <f t="shared" si="267"/>
        <v>45.359999999999992</v>
      </c>
      <c r="H249" s="13">
        <f>+E249*0.5%</f>
        <v>2.4</v>
      </c>
      <c r="I249" s="13">
        <f t="shared" si="269"/>
        <v>40</v>
      </c>
      <c r="J249" s="13"/>
      <c r="K249" s="13">
        <f t="shared" si="244"/>
        <v>35.416666666666664</v>
      </c>
      <c r="L249" s="14">
        <f t="shared" si="270"/>
        <v>20</v>
      </c>
    </row>
    <row r="250" spans="1:12" x14ac:dyDescent="0.25">
      <c r="A250" s="84"/>
      <c r="B250" s="39">
        <v>425</v>
      </c>
      <c r="C250" s="40">
        <v>425</v>
      </c>
      <c r="D250" s="13">
        <v>104.98</v>
      </c>
      <c r="E250" s="13">
        <f>+B250+D250</f>
        <v>529.98</v>
      </c>
      <c r="F250" s="13">
        <f t="shared" si="266"/>
        <v>59.092770000000002</v>
      </c>
      <c r="G250" s="15">
        <f t="shared" si="267"/>
        <v>50.083109999999998</v>
      </c>
      <c r="H250" s="13">
        <f>+E250*0.5%</f>
        <v>2.6499000000000001</v>
      </c>
      <c r="I250" s="13">
        <f t="shared" si="269"/>
        <v>44.164999999999999</v>
      </c>
      <c r="J250" s="13"/>
      <c r="K250" s="13">
        <f t="shared" si="244"/>
        <v>35.416666666666664</v>
      </c>
      <c r="L250" s="14">
        <f t="shared" si="270"/>
        <v>22.0825</v>
      </c>
    </row>
    <row r="251" spans="1:12" ht="15.75" thickBot="1" x14ac:dyDescent="0.3">
      <c r="A251" s="84"/>
      <c r="B251" s="41">
        <f t="shared" ref="B251:L251" si="271">SUM(B247:B250)</f>
        <v>2038.27</v>
      </c>
      <c r="C251" s="41">
        <f t="shared" si="271"/>
        <v>2038.27</v>
      </c>
      <c r="D251" s="41">
        <f t="shared" si="271"/>
        <v>104.98</v>
      </c>
      <c r="E251" s="41">
        <f t="shared" si="271"/>
        <v>2143.25</v>
      </c>
      <c r="F251" s="41">
        <f t="shared" si="271"/>
        <v>238.97237500000003</v>
      </c>
      <c r="G251" s="41">
        <f t="shared" si="271"/>
        <v>202.53712499999997</v>
      </c>
      <c r="H251" s="41">
        <f t="shared" si="271"/>
        <v>10.71625</v>
      </c>
      <c r="I251" s="41">
        <f t="shared" si="271"/>
        <v>178.60416666666666</v>
      </c>
      <c r="J251" s="41">
        <f t="shared" si="271"/>
        <v>0</v>
      </c>
      <c r="K251" s="41">
        <f t="shared" si="271"/>
        <v>141.66666666666666</v>
      </c>
      <c r="L251" s="41">
        <f t="shared" si="271"/>
        <v>89.302083333333329</v>
      </c>
    </row>
    <row r="252" spans="1:12" ht="15.75" thickTop="1" x14ac:dyDescent="0.25">
      <c r="A252" s="20"/>
      <c r="B252" s="21"/>
      <c r="C252" s="22"/>
      <c r="D252" s="15"/>
      <c r="E252" s="15"/>
      <c r="F252" s="15"/>
      <c r="G252" s="15"/>
      <c r="H252" s="15"/>
      <c r="I252" s="15"/>
      <c r="J252" s="15"/>
      <c r="K252" s="15"/>
      <c r="L252" s="24"/>
    </row>
    <row r="253" spans="1:12" ht="15.75" thickBot="1" x14ac:dyDescent="0.3">
      <c r="A253" s="42" t="s">
        <v>16</v>
      </c>
      <c r="B253" s="43">
        <f t="shared" ref="B253:I253" si="272">+B227+B232+B242+B251+B245</f>
        <v>11162.19</v>
      </c>
      <c r="C253" s="43">
        <f t="shared" si="272"/>
        <v>11162.19</v>
      </c>
      <c r="D253" s="43">
        <f t="shared" si="272"/>
        <v>875.34</v>
      </c>
      <c r="E253" s="43">
        <f t="shared" si="272"/>
        <v>12037.53</v>
      </c>
      <c r="F253" s="43">
        <f t="shared" si="272"/>
        <v>1342.1845949999999</v>
      </c>
      <c r="G253" s="43">
        <f t="shared" si="272"/>
        <v>1137.5465849999996</v>
      </c>
      <c r="H253" s="43">
        <f t="shared" si="272"/>
        <v>60.187650000000005</v>
      </c>
      <c r="I253" s="43">
        <f t="shared" si="272"/>
        <v>1003.1274999999999</v>
      </c>
      <c r="J253" s="43">
        <f>+J227+J232+J242+J251</f>
        <v>0</v>
      </c>
      <c r="K253" s="43">
        <f>+K227+K232+K242+K251+K245</f>
        <v>637.49999999999989</v>
      </c>
      <c r="L253" s="43">
        <f>+L227+L232+L242+L251+L245</f>
        <v>501.56374999999997</v>
      </c>
    </row>
    <row r="258" spans="1:12" s="44" customFormat="1" ht="15.75" thickBot="1" x14ac:dyDescent="0.3">
      <c r="A258" s="44" t="s">
        <v>24</v>
      </c>
    </row>
    <row r="259" spans="1:12" ht="45.75" thickBot="1" x14ac:dyDescent="0.3">
      <c r="A259" s="1" t="s">
        <v>0</v>
      </c>
      <c r="B259" s="2" t="s">
        <v>1</v>
      </c>
      <c r="C259" s="3" t="s">
        <v>25</v>
      </c>
      <c r="D259" s="4" t="s">
        <v>3</v>
      </c>
      <c r="E259" s="4" t="s">
        <v>4</v>
      </c>
      <c r="F259" s="4" t="s">
        <v>5</v>
      </c>
      <c r="G259" s="4" t="s">
        <v>6</v>
      </c>
      <c r="H259" s="4" t="s">
        <v>7</v>
      </c>
      <c r="I259" s="4" t="s">
        <v>8</v>
      </c>
      <c r="J259" s="4"/>
      <c r="K259" s="4" t="s">
        <v>9</v>
      </c>
      <c r="L259" s="5" t="s">
        <v>10</v>
      </c>
    </row>
    <row r="260" spans="1:12" ht="15" customHeight="1" x14ac:dyDescent="0.25">
      <c r="A260" s="80" t="s">
        <v>11</v>
      </c>
      <c r="B260" s="6">
        <v>429.68</v>
      </c>
      <c r="C260" s="7">
        <v>429.68</v>
      </c>
      <c r="D260" s="8">
        <v>120.31</v>
      </c>
      <c r="E260" s="8">
        <f>+B260+D260</f>
        <v>549.99</v>
      </c>
      <c r="F260" s="8">
        <f>+E260*11.15%</f>
        <v>61.323885000000004</v>
      </c>
      <c r="G260" s="9">
        <f>(+B260+D260)*9.45%</f>
        <v>51.974054999999993</v>
      </c>
      <c r="H260" s="8">
        <f>+E260*0.5%</f>
        <v>2.7499500000000001</v>
      </c>
      <c r="I260" s="8">
        <f>(+B260+D260)/12</f>
        <v>45.832500000000003</v>
      </c>
      <c r="J260" s="8"/>
      <c r="K260" s="8">
        <f>425/12</f>
        <v>35.416666666666664</v>
      </c>
      <c r="L260" s="10">
        <f>(+B260+D260)/24</f>
        <v>22.916250000000002</v>
      </c>
    </row>
    <row r="261" spans="1:12" x14ac:dyDescent="0.25">
      <c r="A261" s="81"/>
      <c r="B261" s="11">
        <v>600</v>
      </c>
      <c r="C261" s="12">
        <v>600</v>
      </c>
      <c r="D261" s="13"/>
      <c r="E261" s="13">
        <f t="shared" ref="E261:E277" si="273">+B261+D261</f>
        <v>600</v>
      </c>
      <c r="F261" s="13">
        <f>+E261*11.15%</f>
        <v>66.900000000000006</v>
      </c>
      <c r="G261" s="13">
        <f>(+B261+D261)*9.45%</f>
        <v>56.699999999999989</v>
      </c>
      <c r="H261" s="13">
        <f>+E261*0.5%</f>
        <v>3</v>
      </c>
      <c r="I261" s="13">
        <f>(+B261+D261)/12</f>
        <v>50</v>
      </c>
      <c r="J261" s="13"/>
      <c r="K261" s="13">
        <f t="shared" ref="K261:K286" si="274">425/12</f>
        <v>35.416666666666664</v>
      </c>
      <c r="L261" s="14">
        <f>(+B261+D261)/24</f>
        <v>25</v>
      </c>
    </row>
    <row r="262" spans="1:12" x14ac:dyDescent="0.25">
      <c r="A262" s="81"/>
      <c r="B262" s="11">
        <v>1200</v>
      </c>
      <c r="C262" s="12">
        <v>1200</v>
      </c>
      <c r="D262" s="13"/>
      <c r="E262" s="13">
        <f t="shared" si="273"/>
        <v>1200</v>
      </c>
      <c r="F262" s="13">
        <f>+E262*11.15%</f>
        <v>133.80000000000001</v>
      </c>
      <c r="G262" s="15">
        <f>(+B262+D262)*9.45%</f>
        <v>113.39999999999998</v>
      </c>
      <c r="H262" s="13">
        <f>+E262*0.5%</f>
        <v>6</v>
      </c>
      <c r="I262" s="13">
        <f>(+B262+D262)/12</f>
        <v>100</v>
      </c>
      <c r="J262" s="13"/>
      <c r="K262" s="13">
        <f t="shared" si="274"/>
        <v>35.416666666666664</v>
      </c>
      <c r="L262" s="14">
        <f>(+B262+D262)/24</f>
        <v>50</v>
      </c>
    </row>
    <row r="263" spans="1:12" ht="15.75" thickBot="1" x14ac:dyDescent="0.3">
      <c r="A263" s="82"/>
      <c r="B263" s="16">
        <f>SUM(B260:B262)</f>
        <v>2229.6800000000003</v>
      </c>
      <c r="C263" s="16">
        <f>SUM(C260:C262)</f>
        <v>2229.6800000000003</v>
      </c>
      <c r="D263" s="17">
        <f>SUM(D260:D262)</f>
        <v>120.31</v>
      </c>
      <c r="E263" s="17">
        <f>SUM(E260:E262)</f>
        <v>2349.9899999999998</v>
      </c>
      <c r="F263" s="18">
        <f t="shared" ref="F263:L263" si="275">SUM(F260:F262)</f>
        <v>262.02388500000001</v>
      </c>
      <c r="G263" s="17">
        <f t="shared" si="275"/>
        <v>222.07405499999996</v>
      </c>
      <c r="H263" s="17">
        <f t="shared" si="275"/>
        <v>11.74995</v>
      </c>
      <c r="I263" s="17">
        <f t="shared" si="275"/>
        <v>195.83250000000001</v>
      </c>
      <c r="J263" s="17">
        <f t="shared" si="275"/>
        <v>0</v>
      </c>
      <c r="K263" s="17">
        <f t="shared" si="275"/>
        <v>106.25</v>
      </c>
      <c r="L263" s="19">
        <f t="shared" si="275"/>
        <v>97.916250000000005</v>
      </c>
    </row>
    <row r="264" spans="1:12" x14ac:dyDescent="0.25">
      <c r="A264" s="20"/>
      <c r="B264" s="21"/>
      <c r="C264" s="22"/>
      <c r="D264" s="15"/>
      <c r="E264" s="15"/>
      <c r="F264" s="15"/>
      <c r="G264" s="23"/>
      <c r="H264" s="15"/>
      <c r="I264" s="15"/>
      <c r="J264" s="15"/>
      <c r="K264" s="15"/>
      <c r="L264" s="24"/>
    </row>
    <row r="265" spans="1:12" x14ac:dyDescent="0.25">
      <c r="A265" s="83" t="s">
        <v>12</v>
      </c>
      <c r="B265" s="11">
        <v>429.68</v>
      </c>
      <c r="C265" s="12">
        <v>429.68</v>
      </c>
      <c r="D265" s="13">
        <v>40.33</v>
      </c>
      <c r="E265" s="13">
        <f t="shared" si="273"/>
        <v>470.01</v>
      </c>
      <c r="F265" s="13">
        <f>+E265*11.15%</f>
        <v>52.406115</v>
      </c>
      <c r="G265" s="13">
        <f>(+B265+D265)*9.45%</f>
        <v>44.415944999999994</v>
      </c>
      <c r="H265" s="13">
        <f>+E265*0.5%</f>
        <v>2.35005</v>
      </c>
      <c r="I265" s="13">
        <f>(+B265+D265)/12</f>
        <v>39.167499999999997</v>
      </c>
      <c r="J265" s="13"/>
      <c r="K265" s="13">
        <f t="shared" si="274"/>
        <v>35.416666666666664</v>
      </c>
      <c r="L265" s="14">
        <f>(+B265+D265)/24</f>
        <v>19.583749999999998</v>
      </c>
    </row>
    <row r="266" spans="1:12" ht="15" customHeight="1" x14ac:dyDescent="0.25">
      <c r="A266" s="83"/>
      <c r="B266" s="11">
        <v>1000</v>
      </c>
      <c r="C266" s="12">
        <v>1000</v>
      </c>
      <c r="D266" s="13"/>
      <c r="E266" s="13">
        <f t="shared" si="273"/>
        <v>1000</v>
      </c>
      <c r="F266" s="13">
        <f>+E266*11.15%</f>
        <v>111.5</v>
      </c>
      <c r="G266" s="13">
        <f>(+B266+D266)*9.45%</f>
        <v>94.499999999999986</v>
      </c>
      <c r="H266" s="13">
        <f>+E266*0.5%</f>
        <v>5</v>
      </c>
      <c r="I266" s="13">
        <f>(+B266+D266)/12</f>
        <v>83.333333333333329</v>
      </c>
      <c r="J266" s="13"/>
      <c r="K266" s="13">
        <f t="shared" si="274"/>
        <v>35.416666666666664</v>
      </c>
      <c r="L266" s="14">
        <f>(+B266+D266)/24</f>
        <v>41.666666666666664</v>
      </c>
    </row>
    <row r="267" spans="1:12" x14ac:dyDescent="0.25">
      <c r="A267" s="83"/>
      <c r="B267" s="11">
        <v>0</v>
      </c>
      <c r="C267" s="12">
        <v>0</v>
      </c>
      <c r="D267" s="13"/>
      <c r="E267" s="13">
        <f t="shared" si="273"/>
        <v>0</v>
      </c>
      <c r="F267" s="13">
        <f>+E267*11.15%</f>
        <v>0</v>
      </c>
      <c r="G267" s="13"/>
      <c r="H267" s="13">
        <f>+E267*0.5%</f>
        <v>0</v>
      </c>
      <c r="I267" s="13">
        <f>(+B267+D267)/12</f>
        <v>0</v>
      </c>
      <c r="J267" s="13"/>
      <c r="K267" s="13"/>
      <c r="L267" s="14">
        <f>(+B267+D267)/24</f>
        <v>0</v>
      </c>
    </row>
    <row r="268" spans="1:12" ht="15.75" thickBot="1" x14ac:dyDescent="0.3">
      <c r="A268" s="83"/>
      <c r="B268" s="25">
        <f>SUM(B265:B267)</f>
        <v>1429.68</v>
      </c>
      <c r="C268" s="25">
        <f>SUM(C265:C267)</f>
        <v>1429.68</v>
      </c>
      <c r="D268" s="26">
        <f t="shared" ref="D268:E268" si="276">SUM(D265:D267)</f>
        <v>40.33</v>
      </c>
      <c r="E268" s="26">
        <f t="shared" si="276"/>
        <v>1470.01</v>
      </c>
      <c r="F268" s="27">
        <f t="shared" ref="F268:L268" si="277">SUM(F265:F267)</f>
        <v>163.906115</v>
      </c>
      <c r="G268" s="26">
        <f t="shared" si="277"/>
        <v>138.91594499999997</v>
      </c>
      <c r="H268" s="26">
        <f t="shared" si="277"/>
        <v>7.3500499999999995</v>
      </c>
      <c r="I268" s="26">
        <f t="shared" si="277"/>
        <v>122.50083333333333</v>
      </c>
      <c r="J268" s="26">
        <f t="shared" si="277"/>
        <v>0</v>
      </c>
      <c r="K268" s="26">
        <f t="shared" si="277"/>
        <v>70.833333333333329</v>
      </c>
      <c r="L268" s="29">
        <f t="shared" si="277"/>
        <v>61.250416666666666</v>
      </c>
    </row>
    <row r="269" spans="1:12" ht="15.75" thickTop="1" x14ac:dyDescent="0.25">
      <c r="A269" s="20"/>
      <c r="B269" s="21"/>
      <c r="C269" s="22"/>
      <c r="D269" s="15"/>
      <c r="E269" s="15"/>
      <c r="F269" s="15"/>
      <c r="G269" s="23"/>
      <c r="H269" s="15"/>
      <c r="I269" s="15"/>
      <c r="J269" s="15"/>
      <c r="K269" s="15"/>
      <c r="L269" s="24"/>
    </row>
    <row r="270" spans="1:12" x14ac:dyDescent="0.25">
      <c r="A270" s="78" t="s">
        <v>13</v>
      </c>
      <c r="B270" s="11">
        <v>433.07</v>
      </c>
      <c r="C270" s="12">
        <v>433.07</v>
      </c>
      <c r="D270" s="13">
        <v>19.850000000000001</v>
      </c>
      <c r="E270" s="13">
        <f t="shared" si="273"/>
        <v>452.92</v>
      </c>
      <c r="F270" s="13">
        <f t="shared" ref="F270:F277" si="278">+E270*11.15%</f>
        <v>50.500579999999999</v>
      </c>
      <c r="G270" s="13">
        <f t="shared" ref="G270:G277" si="279">(+B270+D270)*9.45%</f>
        <v>42.800939999999997</v>
      </c>
      <c r="H270" s="13">
        <f t="shared" ref="H270:H277" si="280">+E270*0.5%</f>
        <v>2.2646000000000002</v>
      </c>
      <c r="I270" s="13">
        <f t="shared" ref="I270:I277" si="281">(+B270+D270)/12</f>
        <v>37.743333333333332</v>
      </c>
      <c r="J270" s="13"/>
      <c r="K270" s="13">
        <f t="shared" si="274"/>
        <v>35.416666666666664</v>
      </c>
      <c r="L270" s="14">
        <f t="shared" ref="L270:L277" si="282">(+B270+D270)/24</f>
        <v>18.871666666666666</v>
      </c>
    </row>
    <row r="271" spans="1:12" ht="15" customHeight="1" x14ac:dyDescent="0.25">
      <c r="A271" s="78"/>
      <c r="B271" s="11">
        <v>433.07</v>
      </c>
      <c r="C271" s="12">
        <v>433.07</v>
      </c>
      <c r="D271" s="13">
        <v>30.67</v>
      </c>
      <c r="E271" s="13">
        <f t="shared" si="273"/>
        <v>463.74</v>
      </c>
      <c r="F271" s="13">
        <f t="shared" si="278"/>
        <v>51.707010000000004</v>
      </c>
      <c r="G271" s="13">
        <f t="shared" si="279"/>
        <v>43.823429999999995</v>
      </c>
      <c r="H271" s="13">
        <f t="shared" si="280"/>
        <v>2.3187000000000002</v>
      </c>
      <c r="I271" s="13">
        <f t="shared" si="281"/>
        <v>38.645000000000003</v>
      </c>
      <c r="J271" s="13"/>
      <c r="K271" s="13">
        <f t="shared" si="274"/>
        <v>35.416666666666664</v>
      </c>
      <c r="L271" s="14">
        <f t="shared" si="282"/>
        <v>19.322500000000002</v>
      </c>
    </row>
    <row r="272" spans="1:12" x14ac:dyDescent="0.25">
      <c r="A272" s="78"/>
      <c r="B272" s="11">
        <v>433.07</v>
      </c>
      <c r="C272" s="12">
        <v>433.07</v>
      </c>
      <c r="D272" s="13">
        <v>9.02</v>
      </c>
      <c r="E272" s="13">
        <f t="shared" si="273"/>
        <v>442.09</v>
      </c>
      <c r="F272" s="13">
        <f t="shared" si="278"/>
        <v>49.293034999999996</v>
      </c>
      <c r="G272" s="13">
        <f t="shared" si="279"/>
        <v>41.777504999999991</v>
      </c>
      <c r="H272" s="13">
        <f t="shared" si="280"/>
        <v>2.2104499999999998</v>
      </c>
      <c r="I272" s="13">
        <f t="shared" si="281"/>
        <v>36.840833333333329</v>
      </c>
      <c r="J272" s="13"/>
      <c r="K272" s="13">
        <f t="shared" si="274"/>
        <v>35.416666666666664</v>
      </c>
      <c r="L272" s="14">
        <f t="shared" si="282"/>
        <v>18.420416666666664</v>
      </c>
    </row>
    <row r="273" spans="1:12" x14ac:dyDescent="0.25">
      <c r="A273" s="78"/>
      <c r="B273" s="11">
        <v>433.07</v>
      </c>
      <c r="C273" s="12">
        <v>433.07</v>
      </c>
      <c r="D273" s="13">
        <v>48.71</v>
      </c>
      <c r="E273" s="13">
        <f t="shared" si="273"/>
        <v>481.78</v>
      </c>
      <c r="F273" s="13">
        <f t="shared" si="278"/>
        <v>53.718469999999996</v>
      </c>
      <c r="G273" s="13">
        <f t="shared" si="279"/>
        <v>45.528209999999994</v>
      </c>
      <c r="H273" s="13">
        <f t="shared" si="280"/>
        <v>2.4089</v>
      </c>
      <c r="I273" s="13">
        <f t="shared" si="281"/>
        <v>40.148333333333333</v>
      </c>
      <c r="J273" s="13"/>
      <c r="K273" s="13">
        <f t="shared" si="274"/>
        <v>35.416666666666664</v>
      </c>
      <c r="L273" s="14">
        <f t="shared" si="282"/>
        <v>20.074166666666667</v>
      </c>
    </row>
    <row r="274" spans="1:12" x14ac:dyDescent="0.25">
      <c r="A274" s="78"/>
      <c r="B274" s="11">
        <v>433.07</v>
      </c>
      <c r="C274" s="12">
        <v>433.07</v>
      </c>
      <c r="D274" s="13">
        <v>16.93</v>
      </c>
      <c r="E274" s="13">
        <f t="shared" si="273"/>
        <v>450</v>
      </c>
      <c r="F274" s="13">
        <f t="shared" si="278"/>
        <v>50.175000000000004</v>
      </c>
      <c r="G274" s="13">
        <f t="shared" si="279"/>
        <v>42.524999999999991</v>
      </c>
      <c r="H274" s="13">
        <f t="shared" si="280"/>
        <v>2.25</v>
      </c>
      <c r="I274" s="13">
        <f t="shared" si="281"/>
        <v>37.5</v>
      </c>
      <c r="J274" s="13"/>
      <c r="K274" s="13">
        <f t="shared" si="274"/>
        <v>35.416666666666664</v>
      </c>
      <c r="L274" s="14">
        <f t="shared" si="282"/>
        <v>18.75</v>
      </c>
    </row>
    <row r="275" spans="1:12" x14ac:dyDescent="0.25">
      <c r="A275" s="78"/>
      <c r="B275" s="11">
        <v>433.07</v>
      </c>
      <c r="C275" s="12">
        <v>433.07</v>
      </c>
      <c r="D275" s="13">
        <v>61.34</v>
      </c>
      <c r="E275" s="13">
        <f t="shared" si="273"/>
        <v>494.40999999999997</v>
      </c>
      <c r="F275" s="13">
        <f t="shared" si="278"/>
        <v>55.126714999999997</v>
      </c>
      <c r="G275" s="13">
        <f t="shared" si="279"/>
        <v>46.721744999999991</v>
      </c>
      <c r="H275" s="13">
        <f t="shared" si="280"/>
        <v>2.4720499999999999</v>
      </c>
      <c r="I275" s="13">
        <f t="shared" si="281"/>
        <v>41.200833333333328</v>
      </c>
      <c r="J275" s="13"/>
      <c r="K275" s="13">
        <f t="shared" si="274"/>
        <v>35.416666666666664</v>
      </c>
      <c r="L275" s="14">
        <f t="shared" si="282"/>
        <v>20.600416666666664</v>
      </c>
    </row>
    <row r="276" spans="1:12" x14ac:dyDescent="0.25">
      <c r="A276" s="78"/>
      <c r="B276" s="11">
        <v>433.07</v>
      </c>
      <c r="C276" s="12">
        <v>433.07</v>
      </c>
      <c r="D276" s="13">
        <v>52.33</v>
      </c>
      <c r="E276" s="13">
        <f t="shared" si="273"/>
        <v>485.4</v>
      </c>
      <c r="F276" s="13">
        <f t="shared" si="278"/>
        <v>54.122099999999996</v>
      </c>
      <c r="G276" s="13">
        <f t="shared" si="279"/>
        <v>45.870299999999993</v>
      </c>
      <c r="H276" s="13">
        <f t="shared" si="280"/>
        <v>2.427</v>
      </c>
      <c r="I276" s="13">
        <f t="shared" si="281"/>
        <v>40.449999999999996</v>
      </c>
      <c r="J276" s="13"/>
      <c r="K276" s="13">
        <f t="shared" si="274"/>
        <v>35.416666666666664</v>
      </c>
      <c r="L276" s="14">
        <f t="shared" si="282"/>
        <v>20.224999999999998</v>
      </c>
    </row>
    <row r="277" spans="1:12" x14ac:dyDescent="0.25">
      <c r="A277" s="78"/>
      <c r="B277" s="11">
        <v>433.07</v>
      </c>
      <c r="C277" s="12">
        <v>433.07</v>
      </c>
      <c r="D277" s="13">
        <v>166.94</v>
      </c>
      <c r="E277" s="13">
        <f t="shared" si="273"/>
        <v>600.01</v>
      </c>
      <c r="F277" s="13">
        <f t="shared" si="278"/>
        <v>66.901115000000004</v>
      </c>
      <c r="G277" s="15">
        <f t="shared" si="279"/>
        <v>56.70094499999999</v>
      </c>
      <c r="H277" s="13">
        <f t="shared" si="280"/>
        <v>3.0000499999999999</v>
      </c>
      <c r="I277" s="13">
        <f t="shared" si="281"/>
        <v>50.000833333333333</v>
      </c>
      <c r="J277" s="13"/>
      <c r="K277" s="13">
        <f t="shared" si="274"/>
        <v>35.416666666666664</v>
      </c>
      <c r="L277" s="14">
        <f t="shared" si="282"/>
        <v>25.000416666666666</v>
      </c>
    </row>
    <row r="278" spans="1:12" ht="15.75" thickBot="1" x14ac:dyDescent="0.3">
      <c r="A278" s="78"/>
      <c r="B278" s="30">
        <f>SUM(B270:B277)</f>
        <v>3464.5600000000004</v>
      </c>
      <c r="C278" s="30">
        <f>SUM(C270:C277)</f>
        <v>3464.5600000000004</v>
      </c>
      <c r="D278" s="31">
        <f t="shared" ref="D278:E278" si="283">SUM(D270:D277)</f>
        <v>405.79</v>
      </c>
      <c r="E278" s="31">
        <f t="shared" si="283"/>
        <v>3870.3499999999995</v>
      </c>
      <c r="F278" s="32">
        <f t="shared" ref="F278:L278" si="284">SUM(F270:F277)</f>
        <v>431.54402500000003</v>
      </c>
      <c r="G278" s="31">
        <f t="shared" si="284"/>
        <v>365.74807499999997</v>
      </c>
      <c r="H278" s="31">
        <f t="shared" si="284"/>
        <v>19.351750000000003</v>
      </c>
      <c r="I278" s="31">
        <f t="shared" si="284"/>
        <v>322.52916666666664</v>
      </c>
      <c r="J278" s="31">
        <f t="shared" si="284"/>
        <v>0</v>
      </c>
      <c r="K278" s="31">
        <f t="shared" si="284"/>
        <v>283.33333333333331</v>
      </c>
      <c r="L278" s="33">
        <f t="shared" si="284"/>
        <v>161.26458333333332</v>
      </c>
    </row>
    <row r="279" spans="1:12" ht="15.75" thickTop="1" x14ac:dyDescent="0.25">
      <c r="A279" s="20"/>
      <c r="B279" s="21"/>
      <c r="C279" s="22"/>
      <c r="D279" s="15"/>
      <c r="E279" s="15"/>
      <c r="F279" s="15"/>
      <c r="G279" s="23"/>
      <c r="H279" s="15"/>
      <c r="I279" s="15"/>
      <c r="J279" s="15"/>
      <c r="K279" s="15"/>
      <c r="L279" s="24"/>
    </row>
    <row r="280" spans="1:12" x14ac:dyDescent="0.25">
      <c r="A280" s="79" t="s">
        <v>14</v>
      </c>
      <c r="B280" s="11">
        <v>2000</v>
      </c>
      <c r="C280" s="12">
        <v>2000</v>
      </c>
      <c r="D280" s="13"/>
      <c r="E280" s="13">
        <f t="shared" ref="E280" si="285">+B280+D280</f>
        <v>2000</v>
      </c>
      <c r="F280" s="13">
        <f>+E280*11.15%</f>
        <v>223</v>
      </c>
      <c r="G280" s="13">
        <f>(+B280+D280)*9.45%</f>
        <v>188.99999999999997</v>
      </c>
      <c r="H280" s="13">
        <f>+E280*0.5%</f>
        <v>10</v>
      </c>
      <c r="I280" s="13">
        <f>(+B280+D280)/12</f>
        <v>166.66666666666666</v>
      </c>
      <c r="J280" s="13"/>
      <c r="K280" s="13">
        <f t="shared" si="274"/>
        <v>35.416666666666664</v>
      </c>
      <c r="L280" s="14">
        <f>(+B280+D280)/24</f>
        <v>83.333333333333329</v>
      </c>
    </row>
    <row r="281" spans="1:12" ht="15.75" thickBot="1" x14ac:dyDescent="0.3">
      <c r="A281" s="79"/>
      <c r="B281" s="34">
        <f>SUM(B280)</f>
        <v>2000</v>
      </c>
      <c r="C281" s="34">
        <f>SUM(C280)</f>
        <v>2000</v>
      </c>
      <c r="D281" s="35">
        <f t="shared" ref="D281:E281" si="286">SUM(D280)</f>
        <v>0</v>
      </c>
      <c r="E281" s="35">
        <f t="shared" si="286"/>
        <v>2000</v>
      </c>
      <c r="F281" s="36">
        <f>SUM(F280)</f>
        <v>223</v>
      </c>
      <c r="G281" s="37">
        <f>(+B281+D281)*9.45%</f>
        <v>188.99999999999997</v>
      </c>
      <c r="H281" s="35">
        <f>SUM(H280)</f>
        <v>10</v>
      </c>
      <c r="I281" s="35">
        <f>SUM(I280)</f>
        <v>166.66666666666666</v>
      </c>
      <c r="J281" s="35">
        <f>SUM(J280)</f>
        <v>0</v>
      </c>
      <c r="K281" s="35">
        <f>SUM(K280)</f>
        <v>35.416666666666664</v>
      </c>
      <c r="L281" s="38">
        <f>SUM(L280)</f>
        <v>83.333333333333329</v>
      </c>
    </row>
    <row r="282" spans="1:12" ht="15.75" thickTop="1" x14ac:dyDescent="0.25">
      <c r="A282" s="20"/>
      <c r="B282" s="21"/>
      <c r="C282" s="22"/>
      <c r="D282" s="15"/>
      <c r="E282" s="15"/>
      <c r="F282" s="15"/>
      <c r="G282" s="23"/>
      <c r="H282" s="15"/>
      <c r="I282" s="15"/>
      <c r="J282" s="15"/>
      <c r="K282" s="15"/>
      <c r="L282" s="24"/>
    </row>
    <row r="283" spans="1:12" x14ac:dyDescent="0.25">
      <c r="A283" s="84" t="s">
        <v>15</v>
      </c>
      <c r="B283" s="11">
        <v>653.27</v>
      </c>
      <c r="C283" s="12">
        <v>653.27</v>
      </c>
      <c r="D283" s="13">
        <v>0</v>
      </c>
      <c r="E283" s="13">
        <f>+B283+D283</f>
        <v>653.27</v>
      </c>
      <c r="F283" s="13">
        <f>+E283*11.15%</f>
        <v>72.839605000000006</v>
      </c>
      <c r="G283" s="13">
        <f>(+B283+D283)*9.45%</f>
        <v>61.734014999999992</v>
      </c>
      <c r="H283" s="13">
        <f>+E283*0.5%</f>
        <v>3.2663500000000001</v>
      </c>
      <c r="I283" s="13">
        <f>(+B283+D283)/12</f>
        <v>54.439166666666665</v>
      </c>
      <c r="J283" s="13"/>
      <c r="K283" s="13">
        <f t="shared" si="274"/>
        <v>35.416666666666664</v>
      </c>
      <c r="L283" s="14">
        <f>(+B283+D283)/24</f>
        <v>27.219583333333333</v>
      </c>
    </row>
    <row r="284" spans="1:12" x14ac:dyDescent="0.25">
      <c r="A284" s="84"/>
      <c r="B284" s="39">
        <v>480</v>
      </c>
      <c r="C284" s="40">
        <v>480</v>
      </c>
      <c r="D284" s="13">
        <v>222.87</v>
      </c>
      <c r="E284" s="13">
        <f t="shared" ref="E284:E285" si="287">+B284+D284</f>
        <v>702.87</v>
      </c>
      <c r="F284" s="13">
        <f>+E284*11.15%</f>
        <v>78.370005000000006</v>
      </c>
      <c r="G284" s="13">
        <f>(+B284+D284)*9.45%</f>
        <v>66.421214999999989</v>
      </c>
      <c r="H284" s="13">
        <f>+E284*0.5%</f>
        <v>3.5143500000000003</v>
      </c>
      <c r="I284" s="13">
        <f>(+B284+D284)/12</f>
        <v>58.572499999999998</v>
      </c>
      <c r="J284" s="13"/>
      <c r="K284" s="13">
        <f t="shared" si="274"/>
        <v>35.416666666666664</v>
      </c>
      <c r="L284" s="14">
        <f>(+B284+D284)/24</f>
        <v>29.286249999999999</v>
      </c>
    </row>
    <row r="285" spans="1:12" x14ac:dyDescent="0.25">
      <c r="A285" s="84"/>
      <c r="B285" s="39">
        <v>480</v>
      </c>
      <c r="C285" s="40">
        <v>480</v>
      </c>
      <c r="D285" s="13">
        <v>37.71</v>
      </c>
      <c r="E285" s="13">
        <f t="shared" si="287"/>
        <v>517.71</v>
      </c>
      <c r="F285" s="13">
        <f>+E285*11.15%</f>
        <v>57.724665000000002</v>
      </c>
      <c r="G285" s="13">
        <f>(+B285+D285)*9.45%</f>
        <v>48.923594999999999</v>
      </c>
      <c r="H285" s="13">
        <f>+E285*0.5%</f>
        <v>2.5885500000000001</v>
      </c>
      <c r="I285" s="13">
        <f>(+B285+D285)/12</f>
        <v>43.142500000000005</v>
      </c>
      <c r="J285" s="13"/>
      <c r="K285" s="13">
        <f t="shared" si="274"/>
        <v>35.416666666666664</v>
      </c>
      <c r="L285" s="14">
        <f>(+B285+D285)/24</f>
        <v>21.571250000000003</v>
      </c>
    </row>
    <row r="286" spans="1:12" x14ac:dyDescent="0.25">
      <c r="A286" s="84"/>
      <c r="B286" s="39">
        <v>425</v>
      </c>
      <c r="C286" s="40">
        <v>0</v>
      </c>
      <c r="D286" s="13">
        <v>0</v>
      </c>
      <c r="E286" s="13">
        <f>+B286+D286</f>
        <v>425</v>
      </c>
      <c r="F286" s="13">
        <f>+E286*11.15%</f>
        <v>47.387500000000003</v>
      </c>
      <c r="G286" s="15">
        <f>(+B286+D286)*9.45%</f>
        <v>40.162499999999994</v>
      </c>
      <c r="H286" s="13">
        <f>+E286*0.5%</f>
        <v>2.125</v>
      </c>
      <c r="I286" s="13">
        <f>(+B286+D286)/12</f>
        <v>35.416666666666664</v>
      </c>
      <c r="J286" s="13">
        <v>520</v>
      </c>
      <c r="K286" s="13">
        <f t="shared" si="274"/>
        <v>35.416666666666664</v>
      </c>
      <c r="L286" s="14">
        <f>(+B286+D286)/24</f>
        <v>17.708333333333332</v>
      </c>
    </row>
    <row r="287" spans="1:12" ht="15.75" thickBot="1" x14ac:dyDescent="0.3">
      <c r="A287" s="84"/>
      <c r="B287" s="41">
        <f>SUM(B283:B286)</f>
        <v>2038.27</v>
      </c>
      <c r="C287" s="41">
        <f>SUM(C283:C286)</f>
        <v>1613.27</v>
      </c>
      <c r="D287" s="41">
        <f t="shared" ref="D287:E287" si="288">SUM(D283:D286)</f>
        <v>260.58</v>
      </c>
      <c r="E287" s="41">
        <f t="shared" si="288"/>
        <v>2298.85</v>
      </c>
      <c r="F287" s="41">
        <f t="shared" ref="F287:L287" si="289">SUM(F283:F286)</f>
        <v>256.321775</v>
      </c>
      <c r="G287" s="41">
        <f t="shared" si="289"/>
        <v>217.24132499999999</v>
      </c>
      <c r="H287" s="41">
        <f t="shared" si="289"/>
        <v>11.494250000000001</v>
      </c>
      <c r="I287" s="41">
        <f t="shared" si="289"/>
        <v>191.57083333333333</v>
      </c>
      <c r="J287" s="41">
        <f t="shared" si="289"/>
        <v>520</v>
      </c>
      <c r="K287" s="41">
        <f t="shared" si="289"/>
        <v>141.66666666666666</v>
      </c>
      <c r="L287" s="41">
        <f t="shared" si="289"/>
        <v>95.785416666666663</v>
      </c>
    </row>
    <row r="288" spans="1:12" ht="15.75" thickTop="1" x14ac:dyDescent="0.25">
      <c r="A288" s="20"/>
      <c r="B288" s="21"/>
      <c r="C288" s="22"/>
      <c r="D288" s="15"/>
      <c r="E288" s="15"/>
      <c r="F288" s="15"/>
      <c r="G288" s="15"/>
      <c r="H288" s="15"/>
      <c r="I288" s="15"/>
      <c r="J288" s="15"/>
      <c r="K288" s="15"/>
      <c r="L288" s="24"/>
    </row>
    <row r="289" spans="1:14" ht="15.75" thickBot="1" x14ac:dyDescent="0.3">
      <c r="A289" s="42" t="s">
        <v>16</v>
      </c>
      <c r="B289" s="43">
        <f t="shared" ref="B289:E289" si="290">+B263+B268+B278+B287+B281</f>
        <v>11162.19</v>
      </c>
      <c r="C289" s="43">
        <f t="shared" si="290"/>
        <v>10737.19</v>
      </c>
      <c r="D289" s="43">
        <f t="shared" si="290"/>
        <v>827.01</v>
      </c>
      <c r="E289" s="43">
        <f t="shared" si="290"/>
        <v>11989.199999999999</v>
      </c>
      <c r="F289" s="43">
        <f>+F263+F268+F278+F287+F281</f>
        <v>1336.7957999999999</v>
      </c>
      <c r="G289" s="43">
        <f>+G263+G268+G278+G287+G281</f>
        <v>1132.9793999999997</v>
      </c>
      <c r="H289" s="43">
        <f>+H263+H268+H278+H287+H281</f>
        <v>59.946000000000005</v>
      </c>
      <c r="I289" s="43">
        <f>+I263+I268+I278+I287+I281</f>
        <v>999.09999999999991</v>
      </c>
      <c r="J289" s="43">
        <f>+J263+J268+J278+J287</f>
        <v>520</v>
      </c>
      <c r="K289" s="43">
        <f>+K263+K268+K278+K287+K281</f>
        <v>637.49999999999989</v>
      </c>
      <c r="L289" s="43">
        <f>+L263+L268+L278+L287+L281</f>
        <v>499.54999999999995</v>
      </c>
    </row>
    <row r="291" spans="1:14" x14ac:dyDescent="0.25">
      <c r="J291" t="s">
        <v>31</v>
      </c>
      <c r="M291" t="s">
        <v>30</v>
      </c>
    </row>
    <row r="292" spans="1:14" x14ac:dyDescent="0.25">
      <c r="J292" s="65">
        <f>+J35+J71+J109+J147+J184+J219+J289</f>
        <v>4759.9299999999994</v>
      </c>
      <c r="M292">
        <f>235.57+435.08+306.61+227.74+250.88+331.19+231.53+433.4+344.06+318.01+341.56+424.3+360+520</f>
        <v>4759.93</v>
      </c>
      <c r="N292" s="65">
        <f>+J292-M292</f>
        <v>0</v>
      </c>
    </row>
  </sheetData>
  <mergeCells count="40">
    <mergeCell ref="A283:A287"/>
    <mergeCell ref="A3:A7"/>
    <mergeCell ref="A9:A12"/>
    <mergeCell ref="A14:A23"/>
    <mergeCell ref="A25:A26"/>
    <mergeCell ref="A28:A33"/>
    <mergeCell ref="A114:A119"/>
    <mergeCell ref="A121:A124"/>
    <mergeCell ref="A126:A136"/>
    <mergeCell ref="A138:A139"/>
    <mergeCell ref="A141:A145"/>
    <mergeCell ref="A151:A156"/>
    <mergeCell ref="A158:A161"/>
    <mergeCell ref="A163:A173"/>
    <mergeCell ref="A175:A176"/>
    <mergeCell ref="A178:A182"/>
    <mergeCell ref="A260:A263"/>
    <mergeCell ref="A265:A268"/>
    <mergeCell ref="A270:A278"/>
    <mergeCell ref="A280:A281"/>
    <mergeCell ref="A83:A86"/>
    <mergeCell ref="A88:A98"/>
    <mergeCell ref="A100:A101"/>
    <mergeCell ref="A103:A107"/>
    <mergeCell ref="A247:A251"/>
    <mergeCell ref="A190:A193"/>
    <mergeCell ref="A195:A198"/>
    <mergeCell ref="A200:A208"/>
    <mergeCell ref="A210:A211"/>
    <mergeCell ref="A213:A217"/>
    <mergeCell ref="A224:A227"/>
    <mergeCell ref="A229:A232"/>
    <mergeCell ref="A234:A242"/>
    <mergeCell ref="A244:A245"/>
    <mergeCell ref="A40:A44"/>
    <mergeCell ref="A46:A49"/>
    <mergeCell ref="A51:A59"/>
    <mergeCell ref="A61:A62"/>
    <mergeCell ref="A64:A69"/>
    <mergeCell ref="A76:A81"/>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C239D-3529-48D7-9834-0ED2A7E306DB}">
  <dimension ref="A1:O212"/>
  <sheetViews>
    <sheetView topLeftCell="A28" workbookViewId="0">
      <selection activeCell="G44" sqref="G44"/>
    </sheetView>
  </sheetViews>
  <sheetFormatPr baseColWidth="10" defaultRowHeight="15" x14ac:dyDescent="0.25"/>
  <sheetData>
    <row r="1" spans="1:12" ht="15.75" thickBot="1" x14ac:dyDescent="0.3">
      <c r="A1" t="s">
        <v>17</v>
      </c>
    </row>
    <row r="2" spans="1:12" ht="45.75" thickBot="1" x14ac:dyDescent="0.3">
      <c r="A2" s="1" t="s">
        <v>0</v>
      </c>
      <c r="B2" s="2" t="s">
        <v>1</v>
      </c>
      <c r="C2" s="3" t="s">
        <v>2</v>
      </c>
      <c r="D2" s="4" t="s">
        <v>3</v>
      </c>
      <c r="E2" s="4" t="s">
        <v>4</v>
      </c>
      <c r="F2" s="4" t="s">
        <v>6</v>
      </c>
      <c r="G2" s="4" t="s">
        <v>5</v>
      </c>
      <c r="H2" s="4" t="s">
        <v>7</v>
      </c>
      <c r="I2" s="4" t="s">
        <v>8</v>
      </c>
      <c r="J2" s="4" t="s">
        <v>10</v>
      </c>
      <c r="K2" s="4" t="s">
        <v>9</v>
      </c>
      <c r="L2" s="5" t="s">
        <v>10</v>
      </c>
    </row>
    <row r="3" spans="1:12" x14ac:dyDescent="0.25">
      <c r="A3" s="85" t="s">
        <v>11</v>
      </c>
      <c r="B3" s="51">
        <v>128.33000000000001</v>
      </c>
      <c r="C3" s="13">
        <v>128.33000000000001</v>
      </c>
      <c r="D3" s="13"/>
      <c r="E3" s="13">
        <f>+B3+D3</f>
        <v>128.33000000000001</v>
      </c>
      <c r="F3" s="13">
        <f>+E3*9.45%</f>
        <v>12.127184999999999</v>
      </c>
      <c r="G3" s="13">
        <f>+E3*11.15%</f>
        <v>14.308795000000002</v>
      </c>
      <c r="H3" s="13">
        <f>+E3*0.5%</f>
        <v>0.64165000000000005</v>
      </c>
      <c r="I3" s="13">
        <f>(+B3+D3)/12</f>
        <v>10.694166666666668</v>
      </c>
      <c r="J3" s="13"/>
      <c r="K3" s="13">
        <f>425/12</f>
        <v>35.416666666666664</v>
      </c>
      <c r="L3" s="14">
        <f>(+B3+D3)/24</f>
        <v>5.3470833333333339</v>
      </c>
    </row>
    <row r="4" spans="1:12" ht="15" customHeight="1" x14ac:dyDescent="0.25">
      <c r="A4" s="86"/>
      <c r="B4" s="13">
        <v>525</v>
      </c>
      <c r="C4" s="13">
        <v>525</v>
      </c>
      <c r="D4" s="13"/>
      <c r="E4" s="13">
        <f>+B4+D4</f>
        <v>525</v>
      </c>
      <c r="F4" s="13">
        <f>+E4*9.45%</f>
        <v>49.61249999999999</v>
      </c>
      <c r="G4" s="13">
        <f>+E4*11.15%</f>
        <v>58.537500000000001</v>
      </c>
      <c r="H4" s="13">
        <f>+E4*0.5%</f>
        <v>2.625</v>
      </c>
      <c r="I4" s="13">
        <f>(+B4+D4)/12</f>
        <v>43.75</v>
      </c>
      <c r="J4" s="13"/>
      <c r="K4" s="13">
        <f>425/12</f>
        <v>35.416666666666664</v>
      </c>
      <c r="L4" s="14">
        <f>(+B4+D4)/24</f>
        <v>21.875</v>
      </c>
    </row>
    <row r="5" spans="1:12" x14ac:dyDescent="0.25">
      <c r="A5" s="86"/>
      <c r="B5" s="13">
        <v>1500</v>
      </c>
      <c r="C5" s="13">
        <v>1500</v>
      </c>
      <c r="D5" s="13"/>
      <c r="E5" s="13">
        <f t="shared" ref="E5:E20" si="0">+B5+D5</f>
        <v>1500</v>
      </c>
      <c r="F5" s="13">
        <f t="shared" ref="F5:F12" si="1">+E5*9.45%</f>
        <v>141.74999999999997</v>
      </c>
      <c r="G5" s="13">
        <f>+E5*11.15%</f>
        <v>167.25</v>
      </c>
      <c r="H5" s="13">
        <f t="shared" ref="H5:H20" si="2">+E5*0.5%</f>
        <v>7.5</v>
      </c>
      <c r="I5" s="13">
        <f t="shared" ref="I5:I20" si="3">(+B5+D5)/12</f>
        <v>125</v>
      </c>
      <c r="J5" s="13"/>
      <c r="K5" s="13">
        <f t="shared" ref="K5:K20" si="4">425/12</f>
        <v>35.416666666666664</v>
      </c>
      <c r="L5" s="14">
        <f t="shared" ref="L5:L20" si="5">(+B5+D5)/24</f>
        <v>62.5</v>
      </c>
    </row>
    <row r="6" spans="1:12" x14ac:dyDescent="0.25">
      <c r="A6" s="86"/>
      <c r="B6" s="13">
        <v>600</v>
      </c>
      <c r="C6" s="13">
        <v>600</v>
      </c>
      <c r="D6" s="13">
        <v>22.5</v>
      </c>
      <c r="E6" s="13">
        <f t="shared" si="0"/>
        <v>622.5</v>
      </c>
      <c r="F6" s="13">
        <f t="shared" si="1"/>
        <v>58.826249999999995</v>
      </c>
      <c r="G6" s="13">
        <f>+E6*11.15%</f>
        <v>69.408749999999998</v>
      </c>
      <c r="H6" s="13">
        <f t="shared" si="2"/>
        <v>3.1125000000000003</v>
      </c>
      <c r="I6" s="13">
        <f t="shared" si="3"/>
        <v>51.875</v>
      </c>
      <c r="J6" s="13"/>
      <c r="K6" s="13">
        <f t="shared" si="4"/>
        <v>35.416666666666664</v>
      </c>
      <c r="L6" s="14">
        <f t="shared" si="5"/>
        <v>25.9375</v>
      </c>
    </row>
    <row r="7" spans="1:12" x14ac:dyDescent="0.25">
      <c r="A7" s="86"/>
      <c r="B7" s="13">
        <v>425</v>
      </c>
      <c r="C7" s="13">
        <v>425</v>
      </c>
      <c r="D7" s="13">
        <v>0</v>
      </c>
      <c r="E7" s="13">
        <f t="shared" ref="E7" si="6">+B7+D7</f>
        <v>425</v>
      </c>
      <c r="F7" s="13">
        <f t="shared" si="1"/>
        <v>40.162499999999994</v>
      </c>
      <c r="G7" s="13">
        <f>+E7*11.15%</f>
        <v>47.387500000000003</v>
      </c>
      <c r="H7" s="13">
        <f t="shared" ref="H7" si="7">+E7*0.5%</f>
        <v>2.125</v>
      </c>
      <c r="I7" s="13">
        <f t="shared" ref="I7" si="8">(+B7+D7)/12</f>
        <v>35.416666666666664</v>
      </c>
      <c r="J7" s="13"/>
      <c r="K7" s="13">
        <f t="shared" si="4"/>
        <v>35.416666666666664</v>
      </c>
      <c r="L7" s="14">
        <f t="shared" ref="L7" si="9">(+B7+D7)/24</f>
        <v>17.708333333333332</v>
      </c>
    </row>
    <row r="8" spans="1:12" x14ac:dyDescent="0.25">
      <c r="A8" s="86"/>
      <c r="B8" s="13">
        <v>429.68</v>
      </c>
      <c r="C8" s="13">
        <v>429.68</v>
      </c>
      <c r="D8" s="13"/>
      <c r="E8" s="13">
        <f t="shared" si="0"/>
        <v>429.68</v>
      </c>
      <c r="F8" s="13">
        <f t="shared" si="1"/>
        <v>40.604759999999992</v>
      </c>
      <c r="G8" s="13">
        <f t="shared" ref="G8:G20" si="10">+E8*11.15%</f>
        <v>47.909320000000001</v>
      </c>
      <c r="H8" s="13">
        <f t="shared" si="2"/>
        <v>2.1484000000000001</v>
      </c>
      <c r="I8" s="13">
        <f t="shared" si="3"/>
        <v>35.806666666666665</v>
      </c>
      <c r="J8" s="13"/>
      <c r="K8" s="13">
        <f t="shared" si="4"/>
        <v>35.416666666666664</v>
      </c>
      <c r="L8" s="14">
        <f t="shared" si="5"/>
        <v>17.903333333333332</v>
      </c>
    </row>
    <row r="9" spans="1:12" x14ac:dyDescent="0.25">
      <c r="A9" s="86"/>
      <c r="B9" s="13">
        <v>1000</v>
      </c>
      <c r="C9" s="13">
        <v>1000</v>
      </c>
      <c r="D9" s="13"/>
      <c r="E9" s="13">
        <f t="shared" si="0"/>
        <v>1000</v>
      </c>
      <c r="F9" s="13">
        <f t="shared" si="1"/>
        <v>94.499999999999986</v>
      </c>
      <c r="G9" s="13">
        <f t="shared" si="10"/>
        <v>111.5</v>
      </c>
      <c r="H9" s="13">
        <f t="shared" si="2"/>
        <v>5</v>
      </c>
      <c r="I9" s="13">
        <f t="shared" si="3"/>
        <v>83.333333333333329</v>
      </c>
      <c r="J9" s="13"/>
      <c r="K9" s="13">
        <f t="shared" si="4"/>
        <v>35.416666666666664</v>
      </c>
      <c r="L9" s="14">
        <f t="shared" si="5"/>
        <v>41.666666666666664</v>
      </c>
    </row>
    <row r="10" spans="1:12" x14ac:dyDescent="0.25">
      <c r="A10" s="86"/>
      <c r="B10" s="13">
        <v>425</v>
      </c>
      <c r="C10" s="13">
        <v>425</v>
      </c>
      <c r="D10" s="13"/>
      <c r="E10" s="13">
        <f t="shared" si="0"/>
        <v>425</v>
      </c>
      <c r="F10" s="13">
        <f t="shared" si="1"/>
        <v>40.162499999999994</v>
      </c>
      <c r="G10" s="13">
        <f t="shared" si="10"/>
        <v>47.387500000000003</v>
      </c>
      <c r="H10" s="13">
        <f t="shared" si="2"/>
        <v>2.125</v>
      </c>
      <c r="I10" s="13">
        <f t="shared" si="3"/>
        <v>35.416666666666664</v>
      </c>
      <c r="J10" s="13">
        <v>0</v>
      </c>
      <c r="K10" s="13">
        <f t="shared" si="4"/>
        <v>35.416666666666664</v>
      </c>
      <c r="L10" s="14">
        <f t="shared" si="5"/>
        <v>17.708333333333332</v>
      </c>
    </row>
    <row r="11" spans="1:12" x14ac:dyDescent="0.25">
      <c r="A11" s="91"/>
      <c r="B11" s="11">
        <v>85</v>
      </c>
      <c r="C11" s="12">
        <v>85</v>
      </c>
      <c r="D11" s="13"/>
      <c r="E11" s="13">
        <f t="shared" si="0"/>
        <v>85</v>
      </c>
      <c r="F11" s="13">
        <f t="shared" si="1"/>
        <v>8.0324999999999989</v>
      </c>
      <c r="G11" s="13">
        <f t="shared" si="10"/>
        <v>9.4775000000000009</v>
      </c>
      <c r="H11" s="13">
        <f t="shared" si="2"/>
        <v>0.42499999999999999</v>
      </c>
      <c r="I11" s="13">
        <f t="shared" si="3"/>
        <v>7.083333333333333</v>
      </c>
      <c r="J11" s="13"/>
      <c r="K11" s="13">
        <v>8.26</v>
      </c>
      <c r="L11" s="14">
        <f t="shared" si="5"/>
        <v>3.5416666666666665</v>
      </c>
    </row>
    <row r="12" spans="1:12" x14ac:dyDescent="0.25">
      <c r="A12" s="91"/>
      <c r="B12" s="11">
        <v>429.68</v>
      </c>
      <c r="C12" s="12">
        <v>429.68</v>
      </c>
      <c r="D12" s="13"/>
      <c r="E12" s="13">
        <f t="shared" si="0"/>
        <v>429.68</v>
      </c>
      <c r="F12" s="13">
        <f t="shared" si="1"/>
        <v>40.604759999999992</v>
      </c>
      <c r="G12" s="13">
        <f t="shared" si="10"/>
        <v>47.909320000000001</v>
      </c>
      <c r="H12" s="13">
        <f t="shared" si="2"/>
        <v>2.1484000000000001</v>
      </c>
      <c r="I12" s="13">
        <f t="shared" si="3"/>
        <v>35.806666666666665</v>
      </c>
      <c r="J12" s="13">
        <v>0</v>
      </c>
      <c r="K12" s="13">
        <f t="shared" si="4"/>
        <v>35.416666666666664</v>
      </c>
      <c r="L12" s="14">
        <f t="shared" si="5"/>
        <v>17.903333333333332</v>
      </c>
    </row>
    <row r="13" spans="1:12" ht="15.75" thickBot="1" x14ac:dyDescent="0.3">
      <c r="A13" s="91"/>
      <c r="B13" s="52">
        <f t="shared" ref="B13:L13" si="11">SUM(B3:B12)</f>
        <v>5547.6900000000005</v>
      </c>
      <c r="C13" s="52">
        <f t="shared" si="11"/>
        <v>5547.6900000000005</v>
      </c>
      <c r="D13" s="52">
        <f t="shared" si="11"/>
        <v>22.5</v>
      </c>
      <c r="E13" s="52">
        <f t="shared" si="11"/>
        <v>5570.1900000000005</v>
      </c>
      <c r="F13" s="52">
        <f t="shared" si="11"/>
        <v>526.38295499999992</v>
      </c>
      <c r="G13" s="52">
        <f t="shared" si="11"/>
        <v>621.0761849999999</v>
      </c>
      <c r="H13" s="52">
        <f t="shared" si="11"/>
        <v>27.850950000000001</v>
      </c>
      <c r="I13" s="52">
        <f t="shared" si="11"/>
        <v>464.1825</v>
      </c>
      <c r="J13" s="52">
        <f t="shared" si="11"/>
        <v>0</v>
      </c>
      <c r="K13" s="52">
        <f>SUM(K3:K12)</f>
        <v>327.01</v>
      </c>
      <c r="L13" s="52">
        <f t="shared" si="11"/>
        <v>232.09125</v>
      </c>
    </row>
    <row r="14" spans="1:12" ht="15.75" thickTop="1" x14ac:dyDescent="0.25">
      <c r="A14" s="20"/>
      <c r="B14" s="21"/>
      <c r="C14" s="22"/>
      <c r="D14" s="15"/>
      <c r="E14" s="15"/>
      <c r="F14" s="15"/>
      <c r="G14" s="15"/>
      <c r="H14" s="15"/>
      <c r="I14" s="15"/>
      <c r="J14" s="15"/>
      <c r="K14" s="15"/>
      <c r="L14" s="24"/>
    </row>
    <row r="15" spans="1:12" x14ac:dyDescent="0.25">
      <c r="A15" s="78" t="s">
        <v>27</v>
      </c>
      <c r="B15" s="11">
        <v>2247</v>
      </c>
      <c r="C15" s="12">
        <v>2247</v>
      </c>
      <c r="D15" s="13"/>
      <c r="E15" s="13">
        <f t="shared" si="0"/>
        <v>2247</v>
      </c>
      <c r="F15" s="13">
        <f t="shared" ref="F15:F16" si="12">+E15*9.45%</f>
        <v>212.34149999999997</v>
      </c>
      <c r="G15" s="13">
        <f t="shared" si="10"/>
        <v>250.54050000000001</v>
      </c>
      <c r="H15" s="13">
        <f t="shared" si="2"/>
        <v>11.234999999999999</v>
      </c>
      <c r="I15" s="13">
        <f t="shared" si="3"/>
        <v>187.25</v>
      </c>
      <c r="J15" s="13"/>
      <c r="K15" s="13">
        <f t="shared" si="4"/>
        <v>35.416666666666664</v>
      </c>
      <c r="L15" s="14">
        <f t="shared" si="5"/>
        <v>93.625</v>
      </c>
    </row>
    <row r="16" spans="1:12" x14ac:dyDescent="0.25">
      <c r="A16" s="78"/>
      <c r="B16" s="11">
        <v>373.33</v>
      </c>
      <c r="C16" s="12">
        <v>373.33</v>
      </c>
      <c r="D16" s="13"/>
      <c r="E16" s="13">
        <f t="shared" si="0"/>
        <v>373.33</v>
      </c>
      <c r="F16" s="13">
        <f t="shared" si="12"/>
        <v>35.279684999999994</v>
      </c>
      <c r="G16" s="13">
        <f t="shared" si="10"/>
        <v>41.626294999999999</v>
      </c>
      <c r="H16" s="13">
        <f t="shared" si="2"/>
        <v>1.8666499999999999</v>
      </c>
      <c r="I16" s="13">
        <f t="shared" si="3"/>
        <v>31.110833333333332</v>
      </c>
      <c r="J16" s="13">
        <v>0</v>
      </c>
      <c r="K16" s="13">
        <v>16.53</v>
      </c>
      <c r="L16" s="14">
        <f t="shared" si="5"/>
        <v>15.555416666666666</v>
      </c>
    </row>
    <row r="17" spans="1:12" ht="15.75" thickBot="1" x14ac:dyDescent="0.3">
      <c r="A17" s="78"/>
      <c r="B17" s="30">
        <f>SUM(B15:B16)</f>
        <v>2620.33</v>
      </c>
      <c r="C17" s="30">
        <f>SUM(C15:C16)</f>
        <v>2620.33</v>
      </c>
      <c r="D17" s="31">
        <f t="shared" ref="D17:L17" si="13">SUM(D15:D16)</f>
        <v>0</v>
      </c>
      <c r="E17" s="31">
        <f t="shared" si="13"/>
        <v>2620.33</v>
      </c>
      <c r="F17" s="31">
        <f t="shared" si="13"/>
        <v>247.62118499999997</v>
      </c>
      <c r="G17" s="31">
        <f t="shared" si="13"/>
        <v>292.16679499999998</v>
      </c>
      <c r="H17" s="31">
        <f t="shared" si="13"/>
        <v>13.101649999999999</v>
      </c>
      <c r="I17" s="31">
        <f t="shared" si="13"/>
        <v>218.36083333333335</v>
      </c>
      <c r="J17" s="31">
        <f t="shared" si="13"/>
        <v>0</v>
      </c>
      <c r="K17" s="31">
        <f t="shared" si="13"/>
        <v>51.946666666666665</v>
      </c>
      <c r="L17" s="33">
        <f t="shared" si="13"/>
        <v>109.18041666666667</v>
      </c>
    </row>
    <row r="18" spans="1:12" ht="15.75" thickTop="1" x14ac:dyDescent="0.25">
      <c r="A18" s="20"/>
      <c r="B18" s="21"/>
      <c r="C18" s="22"/>
      <c r="D18" s="15"/>
      <c r="E18" s="15"/>
      <c r="F18" s="15"/>
      <c r="G18" s="15"/>
      <c r="H18" s="15"/>
      <c r="I18" s="15"/>
      <c r="J18" s="15"/>
      <c r="K18" s="15"/>
      <c r="L18" s="24"/>
    </row>
    <row r="19" spans="1:12" x14ac:dyDescent="0.25">
      <c r="A19" s="53"/>
      <c r="B19" s="11">
        <v>480</v>
      </c>
      <c r="C19" s="12">
        <v>480</v>
      </c>
      <c r="D19" s="13"/>
      <c r="E19" s="13">
        <f t="shared" ref="E19" si="14">+B19+D19</f>
        <v>480</v>
      </c>
      <c r="F19" s="13">
        <f t="shared" ref="F19:F20" si="15">+E19*9.45%</f>
        <v>45.359999999999992</v>
      </c>
      <c r="G19" s="13">
        <f t="shared" ref="G19" si="16">+E19*11.15%</f>
        <v>53.52</v>
      </c>
      <c r="H19" s="13">
        <f t="shared" ref="H19" si="17">+E19*0.5%</f>
        <v>2.4</v>
      </c>
      <c r="I19" s="13">
        <f t="shared" ref="I19" si="18">(+B19+D19)/12</f>
        <v>40</v>
      </c>
      <c r="J19" s="13"/>
      <c r="K19" s="13">
        <f t="shared" si="4"/>
        <v>35.416666666666664</v>
      </c>
      <c r="L19" s="14">
        <f t="shared" ref="L19" si="19">(+B19+D19)/24</f>
        <v>20</v>
      </c>
    </row>
    <row r="20" spans="1:12" x14ac:dyDescent="0.25">
      <c r="A20" s="89" t="s">
        <v>15</v>
      </c>
      <c r="B20" s="11">
        <v>653.27</v>
      </c>
      <c r="C20" s="12">
        <v>653.27</v>
      </c>
      <c r="D20" s="13">
        <v>130.63999999999999</v>
      </c>
      <c r="E20" s="13">
        <f t="shared" si="0"/>
        <v>783.91</v>
      </c>
      <c r="F20" s="13">
        <f t="shared" si="15"/>
        <v>74.07949499999998</v>
      </c>
      <c r="G20" s="13">
        <f t="shared" si="10"/>
        <v>87.405964999999995</v>
      </c>
      <c r="H20" s="13">
        <f t="shared" si="2"/>
        <v>3.9195500000000001</v>
      </c>
      <c r="I20" s="13">
        <f t="shared" si="3"/>
        <v>65.325833333333335</v>
      </c>
      <c r="J20" s="13"/>
      <c r="K20" s="13">
        <f t="shared" si="4"/>
        <v>35.416666666666664</v>
      </c>
      <c r="L20" s="14">
        <f t="shared" si="5"/>
        <v>32.662916666666668</v>
      </c>
    </row>
    <row r="21" spans="1:12" ht="15.75" thickBot="1" x14ac:dyDescent="0.3">
      <c r="A21" s="89"/>
      <c r="B21" s="54">
        <f>SUM(B19:B20)</f>
        <v>1133.27</v>
      </c>
      <c r="C21" s="54">
        <f t="shared" ref="C21:L21" si="20">SUM(C19:C20)</f>
        <v>1133.27</v>
      </c>
      <c r="D21" s="54">
        <f t="shared" si="20"/>
        <v>130.63999999999999</v>
      </c>
      <c r="E21" s="54">
        <f t="shared" si="20"/>
        <v>1263.9099999999999</v>
      </c>
      <c r="F21" s="54">
        <f t="shared" si="20"/>
        <v>119.43949499999997</v>
      </c>
      <c r="G21" s="54">
        <f t="shared" si="20"/>
        <v>140.92596499999999</v>
      </c>
      <c r="H21" s="54">
        <f t="shared" si="20"/>
        <v>6.3195499999999996</v>
      </c>
      <c r="I21" s="54">
        <f t="shared" si="20"/>
        <v>105.32583333333334</v>
      </c>
      <c r="J21" s="54">
        <f t="shared" si="20"/>
        <v>0</v>
      </c>
      <c r="K21" s="54">
        <f t="shared" si="20"/>
        <v>70.833333333333329</v>
      </c>
      <c r="L21" s="54">
        <f t="shared" si="20"/>
        <v>52.662916666666668</v>
      </c>
    </row>
    <row r="22" spans="1:12" ht="15.75" thickTop="1" x14ac:dyDescent="0.25">
      <c r="A22" s="20"/>
      <c r="B22" s="21"/>
      <c r="C22" s="22"/>
      <c r="D22" s="15"/>
      <c r="E22" s="15"/>
      <c r="F22" s="15"/>
      <c r="G22" s="15"/>
      <c r="H22" s="15"/>
      <c r="I22" s="15"/>
      <c r="J22" s="15"/>
      <c r="K22" s="15"/>
      <c r="L22" s="24"/>
    </row>
    <row r="23" spans="1:12" ht="15.75" thickBot="1" x14ac:dyDescent="0.3">
      <c r="A23" s="42" t="s">
        <v>16</v>
      </c>
      <c r="B23" s="43">
        <f>+B13+B17+B21</f>
        <v>9301.2900000000009</v>
      </c>
      <c r="C23" s="43">
        <f>+C13+C17+C21</f>
        <v>9301.2900000000009</v>
      </c>
      <c r="D23" s="43">
        <f t="shared" ref="D23:L23" si="21">+D13+D17+D21</f>
        <v>153.13999999999999</v>
      </c>
      <c r="E23" s="43">
        <f t="shared" si="21"/>
        <v>9454.43</v>
      </c>
      <c r="F23" s="43">
        <f t="shared" si="21"/>
        <v>893.44363499999986</v>
      </c>
      <c r="G23" s="43">
        <f t="shared" si="21"/>
        <v>1054.1689449999999</v>
      </c>
      <c r="H23" s="43">
        <f t="shared" si="21"/>
        <v>47.272150000000003</v>
      </c>
      <c r="I23" s="43">
        <f t="shared" si="21"/>
        <v>787.86916666666662</v>
      </c>
      <c r="J23" s="43">
        <f t="shared" si="21"/>
        <v>0</v>
      </c>
      <c r="K23" s="43">
        <f t="shared" si="21"/>
        <v>449.78999999999996</v>
      </c>
      <c r="L23" s="43">
        <f t="shared" si="21"/>
        <v>393.93458333333331</v>
      </c>
    </row>
    <row r="27" spans="1:12" ht="15.75" thickBot="1" x14ac:dyDescent="0.3">
      <c r="A27" s="44" t="s">
        <v>18</v>
      </c>
    </row>
    <row r="28" spans="1:12" ht="45.75" thickBot="1" x14ac:dyDescent="0.3">
      <c r="A28" s="1" t="s">
        <v>0</v>
      </c>
      <c r="B28" s="2" t="s">
        <v>1</v>
      </c>
      <c r="C28" s="3" t="s">
        <v>2</v>
      </c>
      <c r="D28" s="4" t="s">
        <v>3</v>
      </c>
      <c r="E28" s="4" t="s">
        <v>4</v>
      </c>
      <c r="F28" s="4" t="s">
        <v>6</v>
      </c>
      <c r="G28" s="4" t="s">
        <v>5</v>
      </c>
      <c r="H28" s="4" t="s">
        <v>7</v>
      </c>
      <c r="I28" s="4" t="s">
        <v>8</v>
      </c>
      <c r="J28" s="4" t="s">
        <v>10</v>
      </c>
      <c r="K28" s="4" t="s">
        <v>9</v>
      </c>
      <c r="L28" s="5" t="s">
        <v>10</v>
      </c>
    </row>
    <row r="29" spans="1:12" ht="15" customHeight="1" x14ac:dyDescent="0.25">
      <c r="A29" s="87" t="s">
        <v>11</v>
      </c>
      <c r="B29" s="13">
        <v>525</v>
      </c>
      <c r="C29" s="13">
        <v>525</v>
      </c>
      <c r="D29" s="13"/>
      <c r="E29" s="13">
        <f>+B29+D29</f>
        <v>525</v>
      </c>
      <c r="F29" s="13">
        <f>+E29*9.45%</f>
        <v>49.61249999999999</v>
      </c>
      <c r="G29" s="13">
        <f>+E29*11.15%</f>
        <v>58.537500000000001</v>
      </c>
      <c r="H29" s="13">
        <f>+E29*0.5%</f>
        <v>2.625</v>
      </c>
      <c r="I29" s="13">
        <f>(+B29+D29)/12</f>
        <v>43.75</v>
      </c>
      <c r="J29" s="13"/>
      <c r="K29" s="13">
        <f>425/12</f>
        <v>35.416666666666664</v>
      </c>
      <c r="L29" s="14">
        <f>(+B29+D29)/24</f>
        <v>21.875</v>
      </c>
    </row>
    <row r="30" spans="1:12" x14ac:dyDescent="0.25">
      <c r="A30" s="88"/>
      <c r="B30" s="13">
        <v>1500</v>
      </c>
      <c r="C30" s="13">
        <v>1500</v>
      </c>
      <c r="D30" s="13"/>
      <c r="E30" s="13">
        <f t="shared" ref="E30:E37" si="22">+B30+D30</f>
        <v>1500</v>
      </c>
      <c r="F30" s="13">
        <f t="shared" ref="F30:F37" si="23">+E30*9.45%</f>
        <v>141.74999999999997</v>
      </c>
      <c r="G30" s="13">
        <f>+E30*11.15%</f>
        <v>167.25</v>
      </c>
      <c r="H30" s="13">
        <f t="shared" ref="H30:H37" si="24">+E30*0.5%</f>
        <v>7.5</v>
      </c>
      <c r="I30" s="13">
        <f t="shared" ref="I30:I37" si="25">(+B30+D30)/12</f>
        <v>125</v>
      </c>
      <c r="J30" s="13"/>
      <c r="K30" s="13">
        <f t="shared" ref="K30:K45" si="26">425/12</f>
        <v>35.416666666666664</v>
      </c>
      <c r="L30" s="14">
        <f t="shared" ref="L30:L37" si="27">(+B30+D30)/24</f>
        <v>62.5</v>
      </c>
    </row>
    <row r="31" spans="1:12" x14ac:dyDescent="0.25">
      <c r="A31" s="88"/>
      <c r="B31" s="13">
        <v>600</v>
      </c>
      <c r="C31" s="13">
        <v>600</v>
      </c>
      <c r="D31" s="13"/>
      <c r="E31" s="13">
        <f t="shared" si="22"/>
        <v>600</v>
      </c>
      <c r="F31" s="13">
        <f t="shared" si="23"/>
        <v>56.699999999999989</v>
      </c>
      <c r="G31" s="13">
        <f>+E31*11.15%</f>
        <v>66.900000000000006</v>
      </c>
      <c r="H31" s="13">
        <f t="shared" si="24"/>
        <v>3</v>
      </c>
      <c r="I31" s="13">
        <f t="shared" si="25"/>
        <v>50</v>
      </c>
      <c r="J31" s="13"/>
      <c r="K31" s="13">
        <f t="shared" si="26"/>
        <v>35.416666666666664</v>
      </c>
      <c r="L31" s="14">
        <f t="shared" si="27"/>
        <v>25</v>
      </c>
    </row>
    <row r="32" spans="1:12" x14ac:dyDescent="0.25">
      <c r="A32" s="88"/>
      <c r="B32" s="13">
        <v>425</v>
      </c>
      <c r="C32" s="13">
        <v>425</v>
      </c>
      <c r="D32" s="13">
        <v>0</v>
      </c>
      <c r="E32" s="13">
        <f t="shared" si="22"/>
        <v>425</v>
      </c>
      <c r="F32" s="13">
        <f t="shared" si="23"/>
        <v>40.162499999999994</v>
      </c>
      <c r="G32" s="13">
        <f>+E32*11.15%</f>
        <v>47.387500000000003</v>
      </c>
      <c r="H32" s="13">
        <f t="shared" si="24"/>
        <v>2.125</v>
      </c>
      <c r="I32" s="13">
        <f t="shared" si="25"/>
        <v>35.416666666666664</v>
      </c>
      <c r="J32" s="13"/>
      <c r="K32" s="13">
        <f t="shared" si="26"/>
        <v>35.416666666666664</v>
      </c>
      <c r="L32" s="14">
        <f t="shared" si="27"/>
        <v>17.708333333333332</v>
      </c>
    </row>
    <row r="33" spans="1:12" x14ac:dyDescent="0.25">
      <c r="A33" s="88"/>
      <c r="B33" s="13">
        <v>429.68</v>
      </c>
      <c r="C33" s="13">
        <v>429.68</v>
      </c>
      <c r="D33" s="13"/>
      <c r="E33" s="13">
        <f t="shared" si="22"/>
        <v>429.68</v>
      </c>
      <c r="F33" s="13">
        <f t="shared" si="23"/>
        <v>40.604759999999992</v>
      </c>
      <c r="G33" s="13">
        <f t="shared" ref="G33:G37" si="28">+E33*11.15%</f>
        <v>47.909320000000001</v>
      </c>
      <c r="H33" s="13">
        <f t="shared" si="24"/>
        <v>2.1484000000000001</v>
      </c>
      <c r="I33" s="13">
        <f t="shared" si="25"/>
        <v>35.806666666666665</v>
      </c>
      <c r="J33" s="13"/>
      <c r="K33" s="13">
        <f t="shared" si="26"/>
        <v>35.416666666666664</v>
      </c>
      <c r="L33" s="14">
        <f t="shared" si="27"/>
        <v>17.903333333333332</v>
      </c>
    </row>
    <row r="34" spans="1:12" x14ac:dyDescent="0.25">
      <c r="A34" s="88"/>
      <c r="B34" s="13">
        <v>1000</v>
      </c>
      <c r="C34" s="13">
        <v>1000</v>
      </c>
      <c r="D34" s="13"/>
      <c r="E34" s="13">
        <f t="shared" si="22"/>
        <v>1000</v>
      </c>
      <c r="F34" s="13">
        <f t="shared" si="23"/>
        <v>94.499999999999986</v>
      </c>
      <c r="G34" s="13">
        <f t="shared" si="28"/>
        <v>111.5</v>
      </c>
      <c r="H34" s="13">
        <f t="shared" si="24"/>
        <v>5</v>
      </c>
      <c r="I34" s="13">
        <f t="shared" si="25"/>
        <v>83.333333333333329</v>
      </c>
      <c r="J34" s="13"/>
      <c r="K34" s="13">
        <f t="shared" si="26"/>
        <v>35.416666666666664</v>
      </c>
      <c r="L34" s="14">
        <f t="shared" si="27"/>
        <v>41.666666666666664</v>
      </c>
    </row>
    <row r="35" spans="1:12" x14ac:dyDescent="0.25">
      <c r="A35" s="88"/>
      <c r="B35" s="13">
        <v>425</v>
      </c>
      <c r="C35" s="13">
        <v>425</v>
      </c>
      <c r="D35" s="13"/>
      <c r="E35" s="13">
        <f t="shared" si="22"/>
        <v>425</v>
      </c>
      <c r="F35" s="13">
        <f t="shared" si="23"/>
        <v>40.162499999999994</v>
      </c>
      <c r="G35" s="13">
        <f t="shared" si="28"/>
        <v>47.387500000000003</v>
      </c>
      <c r="H35" s="13">
        <f t="shared" si="24"/>
        <v>2.125</v>
      </c>
      <c r="I35" s="13">
        <f t="shared" si="25"/>
        <v>35.416666666666664</v>
      </c>
      <c r="J35" s="13">
        <v>0</v>
      </c>
      <c r="K35" s="13">
        <f t="shared" si="26"/>
        <v>35.416666666666664</v>
      </c>
      <c r="L35" s="14">
        <f t="shared" si="27"/>
        <v>17.708333333333332</v>
      </c>
    </row>
    <row r="36" spans="1:12" x14ac:dyDescent="0.25">
      <c r="A36" s="88"/>
      <c r="B36" s="11">
        <v>85</v>
      </c>
      <c r="C36" s="12">
        <v>85</v>
      </c>
      <c r="D36" s="13"/>
      <c r="E36" s="13">
        <f t="shared" si="22"/>
        <v>85</v>
      </c>
      <c r="F36" s="13">
        <f t="shared" si="23"/>
        <v>8.0324999999999989</v>
      </c>
      <c r="G36" s="13">
        <f t="shared" si="28"/>
        <v>9.4775000000000009</v>
      </c>
      <c r="H36" s="13">
        <f t="shared" si="24"/>
        <v>0.42499999999999999</v>
      </c>
      <c r="I36" s="13">
        <f t="shared" si="25"/>
        <v>7.083333333333333</v>
      </c>
      <c r="J36" s="13"/>
      <c r="K36" s="13">
        <f t="shared" si="26"/>
        <v>35.416666666666664</v>
      </c>
      <c r="L36" s="14">
        <f t="shared" si="27"/>
        <v>3.5416666666666665</v>
      </c>
    </row>
    <row r="37" spans="1:12" x14ac:dyDescent="0.25">
      <c r="A37" s="88"/>
      <c r="B37" s="11">
        <v>429.68</v>
      </c>
      <c r="C37" s="12">
        <v>429.68</v>
      </c>
      <c r="D37" s="13"/>
      <c r="E37" s="13">
        <f t="shared" si="22"/>
        <v>429.68</v>
      </c>
      <c r="F37" s="13">
        <f t="shared" si="23"/>
        <v>40.604759999999992</v>
      </c>
      <c r="G37" s="13">
        <f t="shared" si="28"/>
        <v>47.909320000000001</v>
      </c>
      <c r="H37" s="13">
        <f t="shared" si="24"/>
        <v>2.1484000000000001</v>
      </c>
      <c r="I37" s="13">
        <f t="shared" si="25"/>
        <v>35.806666666666665</v>
      </c>
      <c r="J37" s="13">
        <v>0</v>
      </c>
      <c r="K37" s="13">
        <f t="shared" si="26"/>
        <v>35.416666666666664</v>
      </c>
      <c r="L37" s="14">
        <f t="shared" si="27"/>
        <v>17.903333333333332</v>
      </c>
    </row>
    <row r="38" spans="1:12" ht="15.75" customHeight="1" thickBot="1" x14ac:dyDescent="0.3">
      <c r="A38" s="88"/>
      <c r="B38" s="52">
        <f>SUM(B29:B37)</f>
        <v>5419.3600000000006</v>
      </c>
      <c r="C38" s="52">
        <f t="shared" ref="C38:L38" si="29">SUM(C28:C37)</f>
        <v>5419.3600000000006</v>
      </c>
      <c r="D38" s="52">
        <f t="shared" si="29"/>
        <v>0</v>
      </c>
      <c r="E38" s="52">
        <f t="shared" si="29"/>
        <v>5419.3600000000006</v>
      </c>
      <c r="F38" s="52">
        <f t="shared" si="29"/>
        <v>512.12951999999984</v>
      </c>
      <c r="G38" s="52">
        <f t="shared" si="29"/>
        <v>604.2586399999999</v>
      </c>
      <c r="H38" s="52">
        <f t="shared" si="29"/>
        <v>27.096799999999998</v>
      </c>
      <c r="I38" s="52">
        <f t="shared" si="29"/>
        <v>451.61333333333329</v>
      </c>
      <c r="J38" s="52">
        <f t="shared" si="29"/>
        <v>0</v>
      </c>
      <c r="K38" s="52">
        <f t="shared" si="29"/>
        <v>318.75</v>
      </c>
      <c r="L38" s="52">
        <f t="shared" si="29"/>
        <v>225.80666666666664</v>
      </c>
    </row>
    <row r="39" spans="1:12" ht="15.75" thickTop="1" x14ac:dyDescent="0.25">
      <c r="B39" s="21"/>
      <c r="C39" s="22"/>
      <c r="D39" s="15"/>
      <c r="E39" s="15"/>
      <c r="F39" s="15"/>
      <c r="G39" s="15"/>
      <c r="H39" s="15"/>
      <c r="I39" s="15"/>
      <c r="J39" s="15"/>
      <c r="K39" s="15"/>
      <c r="L39" s="24"/>
    </row>
    <row r="40" spans="1:12" ht="21" customHeight="1" x14ac:dyDescent="0.25">
      <c r="A40" s="89" t="s">
        <v>27</v>
      </c>
      <c r="B40" s="11">
        <v>2247</v>
      </c>
      <c r="C40" s="12">
        <v>2247</v>
      </c>
      <c r="D40" s="13"/>
      <c r="E40" s="13">
        <f t="shared" ref="E40:E41" si="30">+B40+D40</f>
        <v>2247</v>
      </c>
      <c r="F40" s="13">
        <f t="shared" ref="F40:F41" si="31">+E40*9.45%</f>
        <v>212.34149999999997</v>
      </c>
      <c r="G40" s="13">
        <f t="shared" ref="G40:G41" si="32">+E40*11.15%</f>
        <v>250.54050000000001</v>
      </c>
      <c r="H40" s="13">
        <f t="shared" ref="H40:H41" si="33">+E40*0.5%</f>
        <v>11.234999999999999</v>
      </c>
      <c r="I40" s="13">
        <f t="shared" ref="I40:I41" si="34">(+B40+D40)/12</f>
        <v>187.25</v>
      </c>
      <c r="J40" s="13"/>
      <c r="K40" s="13">
        <f t="shared" si="26"/>
        <v>35.416666666666664</v>
      </c>
      <c r="L40" s="14">
        <f t="shared" ref="L40:L41" si="35">(+B40+D40)/24</f>
        <v>93.625</v>
      </c>
    </row>
    <row r="41" spans="1:12" x14ac:dyDescent="0.25">
      <c r="A41" s="89"/>
      <c r="B41" s="11">
        <v>800</v>
      </c>
      <c r="C41" s="12">
        <v>800</v>
      </c>
      <c r="D41" s="13">
        <v>14.99</v>
      </c>
      <c r="E41" s="13">
        <f t="shared" si="30"/>
        <v>814.99</v>
      </c>
      <c r="F41" s="13">
        <f t="shared" si="31"/>
        <v>77.016554999999997</v>
      </c>
      <c r="G41" s="13">
        <f t="shared" si="32"/>
        <v>90.871385000000004</v>
      </c>
      <c r="H41" s="13">
        <f t="shared" si="33"/>
        <v>4.0749500000000003</v>
      </c>
      <c r="I41" s="13">
        <f t="shared" si="34"/>
        <v>67.915833333333339</v>
      </c>
      <c r="J41" s="13"/>
      <c r="K41" s="13">
        <f t="shared" si="26"/>
        <v>35.416666666666664</v>
      </c>
      <c r="L41" s="14">
        <f t="shared" si="35"/>
        <v>33.957916666666669</v>
      </c>
    </row>
    <row r="42" spans="1:12" ht="15.75" thickBot="1" x14ac:dyDescent="0.3">
      <c r="A42" s="53"/>
      <c r="B42" s="54">
        <f>SUM(B40:B41)</f>
        <v>3047</v>
      </c>
      <c r="C42" s="54">
        <f>SUM(C40:C41)</f>
        <v>3047</v>
      </c>
      <c r="D42" s="55">
        <f t="shared" ref="D42:L42" si="36">SUM(D40:D41)</f>
        <v>14.99</v>
      </c>
      <c r="E42" s="55">
        <f t="shared" si="36"/>
        <v>3061.99</v>
      </c>
      <c r="F42" s="55">
        <f t="shared" si="36"/>
        <v>289.35805499999998</v>
      </c>
      <c r="G42" s="55">
        <f t="shared" si="36"/>
        <v>341.41188499999998</v>
      </c>
      <c r="H42" s="55">
        <f t="shared" si="36"/>
        <v>15.309950000000001</v>
      </c>
      <c r="I42" s="55">
        <f t="shared" si="36"/>
        <v>255.16583333333335</v>
      </c>
      <c r="J42" s="55">
        <f t="shared" si="36"/>
        <v>0</v>
      </c>
      <c r="K42" s="55">
        <f t="shared" si="36"/>
        <v>70.833333333333329</v>
      </c>
      <c r="L42" s="56">
        <f t="shared" si="36"/>
        <v>127.58291666666668</v>
      </c>
    </row>
    <row r="43" spans="1:12" ht="15.75" thickTop="1" x14ac:dyDescent="0.25">
      <c r="B43" s="21"/>
      <c r="C43" s="22"/>
      <c r="D43" s="15"/>
      <c r="E43" s="15"/>
      <c r="F43" s="15"/>
      <c r="G43" s="15"/>
      <c r="H43" s="15"/>
      <c r="I43" s="15"/>
      <c r="J43" s="15"/>
      <c r="K43" s="15"/>
      <c r="L43" s="24"/>
    </row>
    <row r="44" spans="1:12" x14ac:dyDescent="0.25">
      <c r="A44" s="90" t="s">
        <v>15</v>
      </c>
      <c r="B44" s="11">
        <v>480</v>
      </c>
      <c r="C44" s="12">
        <v>480</v>
      </c>
      <c r="D44" s="13"/>
      <c r="E44" s="13">
        <f t="shared" ref="E44:E45" si="37">+B44+D44</f>
        <v>480</v>
      </c>
      <c r="F44" s="13">
        <f t="shared" ref="F44" si="38">+E44*9.45%</f>
        <v>45.359999999999992</v>
      </c>
      <c r="G44" s="13">
        <f>+E44*11.15%</f>
        <v>53.52</v>
      </c>
      <c r="H44" s="13">
        <f t="shared" ref="H44:H45" si="39">+E44*0.5%</f>
        <v>2.4</v>
      </c>
      <c r="I44" s="13">
        <f t="shared" ref="I44:I45" si="40">(+B44+D44)/12</f>
        <v>40</v>
      </c>
      <c r="J44" s="13"/>
      <c r="K44" s="13">
        <f t="shared" si="26"/>
        <v>35.416666666666664</v>
      </c>
      <c r="L44" s="14">
        <f t="shared" ref="L44:L45" si="41">(+B44+D44)/24</f>
        <v>20</v>
      </c>
    </row>
    <row r="45" spans="1:12" x14ac:dyDescent="0.25">
      <c r="A45" s="90"/>
      <c r="B45" s="11">
        <v>653.27</v>
      </c>
      <c r="C45" s="12">
        <v>326.64</v>
      </c>
      <c r="D45" s="13">
        <v>174.22</v>
      </c>
      <c r="E45" s="13">
        <f t="shared" si="37"/>
        <v>827.49</v>
      </c>
      <c r="F45" s="13">
        <f>+E45*9.45%</f>
        <v>78.197804999999988</v>
      </c>
      <c r="G45" s="13">
        <f>+E45*11.15%</f>
        <v>92.265135000000001</v>
      </c>
      <c r="H45" s="13">
        <f t="shared" si="39"/>
        <v>4.1374500000000003</v>
      </c>
      <c r="I45" s="13">
        <f t="shared" si="40"/>
        <v>68.957499999999996</v>
      </c>
      <c r="J45" s="13">
        <v>406.01</v>
      </c>
      <c r="K45" s="13">
        <f t="shared" si="26"/>
        <v>35.416666666666664</v>
      </c>
      <c r="L45" s="14">
        <f t="shared" si="41"/>
        <v>34.478749999999998</v>
      </c>
    </row>
    <row r="46" spans="1:12" ht="15.75" thickBot="1" x14ac:dyDescent="0.3">
      <c r="A46" s="57"/>
      <c r="B46" s="58">
        <f>SUM(B44:B45)</f>
        <v>1133.27</v>
      </c>
      <c r="C46" s="58">
        <f t="shared" ref="C46" si="42">SUM(C44:C45)</f>
        <v>806.64</v>
      </c>
      <c r="D46" s="58">
        <f t="shared" ref="D46" si="43">SUM(D44:D45)</f>
        <v>174.22</v>
      </c>
      <c r="E46" s="58">
        <f t="shared" ref="E46" si="44">SUM(E44:E45)</f>
        <v>1307.49</v>
      </c>
      <c r="F46" s="58">
        <f t="shared" ref="F46" si="45">SUM(F44:F45)</f>
        <v>123.55780499999997</v>
      </c>
      <c r="G46" s="58">
        <f t="shared" ref="G46" si="46">SUM(G44:G45)</f>
        <v>145.785135</v>
      </c>
      <c r="H46" s="58">
        <f t="shared" ref="H46" si="47">SUM(H44:H45)</f>
        <v>6.5374499999999998</v>
      </c>
      <c r="I46" s="58">
        <f t="shared" ref="I46" si="48">SUM(I44:I45)</f>
        <v>108.9575</v>
      </c>
      <c r="J46" s="58">
        <f t="shared" ref="J46" si="49">SUM(J44:J45)</f>
        <v>406.01</v>
      </c>
      <c r="K46" s="58">
        <f t="shared" ref="K46" si="50">SUM(K44:K45)</f>
        <v>70.833333333333329</v>
      </c>
      <c r="L46" s="58">
        <f t="shared" ref="L46" si="51">SUM(L44:L45)</f>
        <v>54.478749999999998</v>
      </c>
    </row>
    <row r="47" spans="1:12" ht="15.75" thickTop="1" x14ac:dyDescent="0.25">
      <c r="A47" s="59"/>
      <c r="B47" s="21"/>
      <c r="C47" s="22"/>
      <c r="D47" s="15"/>
      <c r="E47" s="15"/>
      <c r="F47" s="15"/>
      <c r="G47" s="15"/>
      <c r="H47" s="15"/>
      <c r="I47" s="15"/>
      <c r="J47" s="15"/>
      <c r="K47" s="15"/>
      <c r="L47" s="24"/>
    </row>
    <row r="48" spans="1:12" ht="15.75" thickBot="1" x14ac:dyDescent="0.3">
      <c r="A48" s="42" t="s">
        <v>16</v>
      </c>
      <c r="B48" s="43">
        <f>+B38+B42+B46</f>
        <v>9599.630000000001</v>
      </c>
      <c r="C48" s="43">
        <f t="shared" ref="C48:L48" si="52">+C38+C42+C46</f>
        <v>9273</v>
      </c>
      <c r="D48" s="43">
        <f t="shared" si="52"/>
        <v>189.21</v>
      </c>
      <c r="E48" s="43">
        <f t="shared" si="52"/>
        <v>9788.84</v>
      </c>
      <c r="F48" s="43">
        <f t="shared" si="52"/>
        <v>925.0453799999998</v>
      </c>
      <c r="G48" s="43">
        <f t="shared" si="52"/>
        <v>1091.4556599999999</v>
      </c>
      <c r="H48" s="43">
        <f t="shared" si="52"/>
        <v>48.944200000000002</v>
      </c>
      <c r="I48" s="43">
        <f t="shared" si="52"/>
        <v>815.73666666666668</v>
      </c>
      <c r="J48" s="43">
        <f t="shared" si="52"/>
        <v>406.01</v>
      </c>
      <c r="K48" s="43">
        <f t="shared" si="52"/>
        <v>460.41666666666663</v>
      </c>
      <c r="L48" s="43">
        <f t="shared" si="52"/>
        <v>407.86833333333334</v>
      </c>
    </row>
    <row r="51" spans="1:12" ht="15.75" thickBot="1" x14ac:dyDescent="0.3">
      <c r="A51" t="s">
        <v>19</v>
      </c>
    </row>
    <row r="52" spans="1:12" ht="45.75" thickBot="1" x14ac:dyDescent="0.3">
      <c r="A52" s="1" t="s">
        <v>0</v>
      </c>
      <c r="B52" s="2" t="s">
        <v>1</v>
      </c>
      <c r="C52" s="3" t="s">
        <v>2</v>
      </c>
      <c r="D52" s="4" t="s">
        <v>3</v>
      </c>
      <c r="E52" s="4" t="s">
        <v>4</v>
      </c>
      <c r="F52" s="4" t="s">
        <v>6</v>
      </c>
      <c r="G52" s="4" t="s">
        <v>5</v>
      </c>
      <c r="H52" s="4" t="s">
        <v>7</v>
      </c>
      <c r="I52" s="4" t="s">
        <v>8</v>
      </c>
      <c r="J52" s="4" t="s">
        <v>10</v>
      </c>
      <c r="K52" s="4" t="s">
        <v>9</v>
      </c>
      <c r="L52" s="5" t="s">
        <v>10</v>
      </c>
    </row>
    <row r="53" spans="1:12" ht="15" customHeight="1" x14ac:dyDescent="0.25">
      <c r="A53" s="87" t="s">
        <v>11</v>
      </c>
      <c r="B53" s="13">
        <v>525</v>
      </c>
      <c r="C53" s="13">
        <v>525</v>
      </c>
      <c r="D53" s="13"/>
      <c r="E53" s="13">
        <f>+B53+D53</f>
        <v>525</v>
      </c>
      <c r="F53" s="13">
        <f>+E53*9.45%</f>
        <v>49.61249999999999</v>
      </c>
      <c r="G53" s="13">
        <f>+E53*11.15%</f>
        <v>58.537500000000001</v>
      </c>
      <c r="H53" s="13">
        <f>+E53*0.5%</f>
        <v>2.625</v>
      </c>
      <c r="I53" s="13">
        <f>(+B53+D53)/12</f>
        <v>43.75</v>
      </c>
      <c r="J53" s="13"/>
      <c r="K53" s="13">
        <f>425/12</f>
        <v>35.416666666666664</v>
      </c>
      <c r="L53" s="14">
        <f>(+B53+D53)/24</f>
        <v>21.875</v>
      </c>
    </row>
    <row r="54" spans="1:12" x14ac:dyDescent="0.25">
      <c r="A54" s="88"/>
      <c r="B54" s="13">
        <v>1500</v>
      </c>
      <c r="C54" s="13">
        <v>1500</v>
      </c>
      <c r="D54" s="13"/>
      <c r="E54" s="13">
        <f t="shared" ref="E54:E61" si="53">+B54+D54</f>
        <v>1500</v>
      </c>
      <c r="F54" s="13">
        <f t="shared" ref="F54:F61" si="54">+E54*9.45%</f>
        <v>141.74999999999997</v>
      </c>
      <c r="G54" s="13">
        <f>+E54*11.15%</f>
        <v>167.25</v>
      </c>
      <c r="H54" s="13">
        <f t="shared" ref="H54:H61" si="55">+E54*0.5%</f>
        <v>7.5</v>
      </c>
      <c r="I54" s="13">
        <f t="shared" ref="I54:I61" si="56">(+B54+D54)/12</f>
        <v>125</v>
      </c>
      <c r="J54" s="13"/>
      <c r="K54" s="13">
        <f t="shared" ref="K54:K69" si="57">425/12</f>
        <v>35.416666666666664</v>
      </c>
      <c r="L54" s="14">
        <f t="shared" ref="L54:L61" si="58">(+B54+D54)/24</f>
        <v>62.5</v>
      </c>
    </row>
    <row r="55" spans="1:12" x14ac:dyDescent="0.25">
      <c r="A55" s="88"/>
      <c r="B55" s="13">
        <v>600</v>
      </c>
      <c r="C55" s="13">
        <v>600</v>
      </c>
      <c r="D55" s="13"/>
      <c r="E55" s="13">
        <f t="shared" si="53"/>
        <v>600</v>
      </c>
      <c r="F55" s="13">
        <f t="shared" si="54"/>
        <v>56.699999999999989</v>
      </c>
      <c r="G55" s="13">
        <f>+E55*11.15%</f>
        <v>66.900000000000006</v>
      </c>
      <c r="H55" s="13">
        <f t="shared" si="55"/>
        <v>3</v>
      </c>
      <c r="I55" s="13">
        <f t="shared" si="56"/>
        <v>50</v>
      </c>
      <c r="J55" s="13"/>
      <c r="K55" s="13">
        <f t="shared" si="57"/>
        <v>35.416666666666664</v>
      </c>
      <c r="L55" s="14">
        <f t="shared" si="58"/>
        <v>25</v>
      </c>
    </row>
    <row r="56" spans="1:12" x14ac:dyDescent="0.25">
      <c r="A56" s="88"/>
      <c r="B56" s="13">
        <v>425</v>
      </c>
      <c r="C56" s="13">
        <v>425</v>
      </c>
      <c r="D56" s="13">
        <v>0</v>
      </c>
      <c r="E56" s="13">
        <f t="shared" si="53"/>
        <v>425</v>
      </c>
      <c r="F56" s="13">
        <f t="shared" si="54"/>
        <v>40.162499999999994</v>
      </c>
      <c r="G56" s="13">
        <f>+E56*11.15%</f>
        <v>47.387500000000003</v>
      </c>
      <c r="H56" s="13">
        <f t="shared" si="55"/>
        <v>2.125</v>
      </c>
      <c r="I56" s="13">
        <f t="shared" si="56"/>
        <v>35.416666666666664</v>
      </c>
      <c r="J56" s="13"/>
      <c r="K56" s="13">
        <f t="shared" si="57"/>
        <v>35.416666666666664</v>
      </c>
      <c r="L56" s="14">
        <f t="shared" si="58"/>
        <v>17.708333333333332</v>
      </c>
    </row>
    <row r="57" spans="1:12" x14ac:dyDescent="0.25">
      <c r="A57" s="88"/>
      <c r="B57" s="13">
        <v>429.68</v>
      </c>
      <c r="C57" s="13">
        <v>429.68</v>
      </c>
      <c r="D57" s="13"/>
      <c r="E57" s="13">
        <f t="shared" si="53"/>
        <v>429.68</v>
      </c>
      <c r="F57" s="13">
        <f t="shared" si="54"/>
        <v>40.604759999999992</v>
      </c>
      <c r="G57" s="13">
        <f t="shared" ref="G57:G61" si="59">+E57*11.15%</f>
        <v>47.909320000000001</v>
      </c>
      <c r="H57" s="13">
        <f t="shared" si="55"/>
        <v>2.1484000000000001</v>
      </c>
      <c r="I57" s="13">
        <f t="shared" si="56"/>
        <v>35.806666666666665</v>
      </c>
      <c r="J57" s="13"/>
      <c r="K57" s="13">
        <f t="shared" si="57"/>
        <v>35.416666666666664</v>
      </c>
      <c r="L57" s="14">
        <f t="shared" si="58"/>
        <v>17.903333333333332</v>
      </c>
    </row>
    <row r="58" spans="1:12" x14ac:dyDescent="0.25">
      <c r="A58" s="88"/>
      <c r="B58" s="13">
        <v>1000</v>
      </c>
      <c r="C58" s="13">
        <v>1000</v>
      </c>
      <c r="D58" s="13"/>
      <c r="E58" s="13">
        <f t="shared" si="53"/>
        <v>1000</v>
      </c>
      <c r="F58" s="13">
        <f t="shared" si="54"/>
        <v>94.499999999999986</v>
      </c>
      <c r="G58" s="13">
        <f t="shared" si="59"/>
        <v>111.5</v>
      </c>
      <c r="H58" s="13">
        <f t="shared" si="55"/>
        <v>5</v>
      </c>
      <c r="I58" s="13">
        <f t="shared" si="56"/>
        <v>83.333333333333329</v>
      </c>
      <c r="J58" s="13"/>
      <c r="K58" s="13">
        <f t="shared" si="57"/>
        <v>35.416666666666664</v>
      </c>
      <c r="L58" s="14">
        <f t="shared" si="58"/>
        <v>41.666666666666664</v>
      </c>
    </row>
    <row r="59" spans="1:12" x14ac:dyDescent="0.25">
      <c r="A59" s="88"/>
      <c r="B59" s="13">
        <v>425</v>
      </c>
      <c r="C59" s="13">
        <v>425</v>
      </c>
      <c r="D59" s="13"/>
      <c r="E59" s="13">
        <f t="shared" si="53"/>
        <v>425</v>
      </c>
      <c r="F59" s="13">
        <f t="shared" si="54"/>
        <v>40.162499999999994</v>
      </c>
      <c r="G59" s="13">
        <f t="shared" si="59"/>
        <v>47.387500000000003</v>
      </c>
      <c r="H59" s="13">
        <f t="shared" si="55"/>
        <v>2.125</v>
      </c>
      <c r="I59" s="13">
        <f t="shared" si="56"/>
        <v>35.416666666666664</v>
      </c>
      <c r="J59" s="13">
        <v>0</v>
      </c>
      <c r="K59" s="13">
        <f t="shared" si="57"/>
        <v>35.416666666666664</v>
      </c>
      <c r="L59" s="14">
        <f t="shared" si="58"/>
        <v>17.708333333333332</v>
      </c>
    </row>
    <row r="60" spans="1:12" x14ac:dyDescent="0.25">
      <c r="A60" s="88"/>
      <c r="B60" s="11">
        <v>85</v>
      </c>
      <c r="C60" s="12">
        <v>85</v>
      </c>
      <c r="D60" s="13"/>
      <c r="E60" s="13">
        <f t="shared" si="53"/>
        <v>85</v>
      </c>
      <c r="F60" s="13">
        <f t="shared" si="54"/>
        <v>8.0324999999999989</v>
      </c>
      <c r="G60" s="13">
        <f t="shared" si="59"/>
        <v>9.4775000000000009</v>
      </c>
      <c r="H60" s="13">
        <f t="shared" si="55"/>
        <v>0.42499999999999999</v>
      </c>
      <c r="I60" s="13">
        <f t="shared" si="56"/>
        <v>7.083333333333333</v>
      </c>
      <c r="J60" s="13"/>
      <c r="K60" s="13">
        <f t="shared" si="57"/>
        <v>35.416666666666664</v>
      </c>
      <c r="L60" s="14">
        <f t="shared" si="58"/>
        <v>3.5416666666666665</v>
      </c>
    </row>
    <row r="61" spans="1:12" x14ac:dyDescent="0.25">
      <c r="A61" s="88"/>
      <c r="B61" s="11">
        <v>429.68</v>
      </c>
      <c r="C61" s="12">
        <v>429.68</v>
      </c>
      <c r="D61" s="13"/>
      <c r="E61" s="13">
        <f t="shared" si="53"/>
        <v>429.68</v>
      </c>
      <c r="F61" s="13">
        <f t="shared" si="54"/>
        <v>40.604759999999992</v>
      </c>
      <c r="G61" s="13">
        <f t="shared" si="59"/>
        <v>47.909320000000001</v>
      </c>
      <c r="H61" s="13">
        <f t="shared" si="55"/>
        <v>2.1484000000000001</v>
      </c>
      <c r="I61" s="13">
        <f t="shared" si="56"/>
        <v>35.806666666666665</v>
      </c>
      <c r="J61" s="13">
        <v>0</v>
      </c>
      <c r="K61" s="13">
        <f t="shared" si="57"/>
        <v>35.416666666666664</v>
      </c>
      <c r="L61" s="14">
        <f t="shared" si="58"/>
        <v>17.903333333333332</v>
      </c>
    </row>
    <row r="62" spans="1:12" ht="15.75" customHeight="1" thickBot="1" x14ac:dyDescent="0.3">
      <c r="A62" s="88"/>
      <c r="B62" s="52">
        <f>SUM(B53:B61)</f>
        <v>5419.3600000000006</v>
      </c>
      <c r="C62" s="52">
        <f t="shared" ref="C62:L62" si="60">SUM(C52:C61)</f>
        <v>5419.3600000000006</v>
      </c>
      <c r="D62" s="52">
        <f t="shared" si="60"/>
        <v>0</v>
      </c>
      <c r="E62" s="52">
        <f t="shared" si="60"/>
        <v>5419.3600000000006</v>
      </c>
      <c r="F62" s="52">
        <f t="shared" si="60"/>
        <v>512.12951999999984</v>
      </c>
      <c r="G62" s="52">
        <f t="shared" si="60"/>
        <v>604.2586399999999</v>
      </c>
      <c r="H62" s="52">
        <f t="shared" si="60"/>
        <v>27.096799999999998</v>
      </c>
      <c r="I62" s="52">
        <f t="shared" si="60"/>
        <v>451.61333333333329</v>
      </c>
      <c r="J62" s="52">
        <f t="shared" si="60"/>
        <v>0</v>
      </c>
      <c r="K62" s="52">
        <f t="shared" si="60"/>
        <v>318.75</v>
      </c>
      <c r="L62" s="52">
        <f t="shared" si="60"/>
        <v>225.80666666666664</v>
      </c>
    </row>
    <row r="63" spans="1:12" ht="15.75" thickTop="1" x14ac:dyDescent="0.25">
      <c r="B63" s="21"/>
      <c r="C63" s="22"/>
      <c r="D63" s="15"/>
      <c r="E63" s="15"/>
      <c r="F63" s="15"/>
      <c r="G63" s="15"/>
      <c r="H63" s="15"/>
      <c r="I63" s="15"/>
      <c r="J63" s="15"/>
      <c r="K63" s="15"/>
      <c r="L63" s="24"/>
    </row>
    <row r="64" spans="1:12" ht="21" customHeight="1" x14ac:dyDescent="0.25">
      <c r="A64" s="89" t="s">
        <v>27</v>
      </c>
      <c r="B64" s="11">
        <v>2247</v>
      </c>
      <c r="C64" s="12">
        <v>2247</v>
      </c>
      <c r="D64" s="13"/>
      <c r="E64" s="13">
        <f t="shared" ref="E64:E65" si="61">+B64+D64</f>
        <v>2247</v>
      </c>
      <c r="F64" s="13">
        <f t="shared" ref="F64:F65" si="62">+E64*9.45%</f>
        <v>212.34149999999997</v>
      </c>
      <c r="G64" s="13">
        <f t="shared" ref="G64:G65" si="63">+E64*11.15%</f>
        <v>250.54050000000001</v>
      </c>
      <c r="H64" s="13">
        <f t="shared" ref="H64:H65" si="64">+E64*0.5%</f>
        <v>11.234999999999999</v>
      </c>
      <c r="I64" s="13">
        <f t="shared" ref="I64:I65" si="65">(+B64+D64)/12</f>
        <v>187.25</v>
      </c>
      <c r="J64" s="13"/>
      <c r="K64" s="13">
        <f t="shared" si="57"/>
        <v>35.416666666666664</v>
      </c>
      <c r="L64" s="14">
        <f t="shared" ref="L64:L65" si="66">(+B64+D64)/24</f>
        <v>93.625</v>
      </c>
    </row>
    <row r="65" spans="1:12" x14ac:dyDescent="0.25">
      <c r="A65" s="89"/>
      <c r="B65" s="11">
        <v>800</v>
      </c>
      <c r="C65" s="12">
        <v>800</v>
      </c>
      <c r="D65" s="13">
        <v>0</v>
      </c>
      <c r="E65" s="13">
        <f t="shared" si="61"/>
        <v>800</v>
      </c>
      <c r="F65" s="13">
        <f t="shared" si="62"/>
        <v>75.599999999999994</v>
      </c>
      <c r="G65" s="13">
        <f t="shared" si="63"/>
        <v>89.2</v>
      </c>
      <c r="H65" s="13">
        <f t="shared" si="64"/>
        <v>4</v>
      </c>
      <c r="I65" s="13">
        <f t="shared" si="65"/>
        <v>66.666666666666671</v>
      </c>
      <c r="J65" s="13"/>
      <c r="K65" s="13">
        <f t="shared" si="57"/>
        <v>35.416666666666664</v>
      </c>
      <c r="L65" s="14">
        <f t="shared" si="66"/>
        <v>33.333333333333336</v>
      </c>
    </row>
    <row r="66" spans="1:12" ht="15.75" thickBot="1" x14ac:dyDescent="0.3">
      <c r="A66" s="53"/>
      <c r="B66" s="54">
        <f>SUM(B64:B65)</f>
        <v>3047</v>
      </c>
      <c r="C66" s="54">
        <f>SUM(C64:C65)</f>
        <v>3047</v>
      </c>
      <c r="D66" s="55">
        <f t="shared" ref="D66:L66" si="67">SUM(D64:D65)</f>
        <v>0</v>
      </c>
      <c r="E66" s="55">
        <f t="shared" si="67"/>
        <v>3047</v>
      </c>
      <c r="F66" s="55">
        <f t="shared" si="67"/>
        <v>287.94149999999996</v>
      </c>
      <c r="G66" s="55">
        <f t="shared" si="67"/>
        <v>339.7405</v>
      </c>
      <c r="H66" s="55">
        <f t="shared" si="67"/>
        <v>15.234999999999999</v>
      </c>
      <c r="I66" s="55">
        <f t="shared" si="67"/>
        <v>253.91666666666669</v>
      </c>
      <c r="J66" s="55">
        <f t="shared" si="67"/>
        <v>0</v>
      </c>
      <c r="K66" s="55">
        <f t="shared" si="67"/>
        <v>70.833333333333329</v>
      </c>
      <c r="L66" s="56">
        <f t="shared" si="67"/>
        <v>126.95833333333334</v>
      </c>
    </row>
    <row r="67" spans="1:12" ht="15.75" thickTop="1" x14ac:dyDescent="0.25">
      <c r="B67" s="21"/>
      <c r="C67" s="22"/>
      <c r="D67" s="15"/>
      <c r="E67" s="15"/>
      <c r="F67" s="15"/>
      <c r="G67" s="15"/>
      <c r="H67" s="15"/>
      <c r="I67" s="15"/>
      <c r="J67" s="15"/>
      <c r="K67" s="15"/>
      <c r="L67" s="24"/>
    </row>
    <row r="68" spans="1:12" x14ac:dyDescent="0.25">
      <c r="A68" s="90" t="s">
        <v>15</v>
      </c>
      <c r="B68" s="11">
        <v>480</v>
      </c>
      <c r="C68" s="12">
        <v>480</v>
      </c>
      <c r="D68" s="13"/>
      <c r="E68" s="13">
        <f t="shared" ref="E68:E69" si="68">+B68+D68</f>
        <v>480</v>
      </c>
      <c r="F68" s="13">
        <f t="shared" ref="F68:F69" si="69">+E68*9.45%</f>
        <v>45.359999999999992</v>
      </c>
      <c r="G68" s="13">
        <f t="shared" ref="G68:G69" si="70">+E68*11.15%</f>
        <v>53.52</v>
      </c>
      <c r="H68" s="13">
        <f t="shared" ref="H68:H69" si="71">+E68*0.5%</f>
        <v>2.4</v>
      </c>
      <c r="I68" s="13">
        <f t="shared" ref="I68:I69" si="72">(+B68+D68)/12</f>
        <v>40</v>
      </c>
      <c r="J68" s="13"/>
      <c r="K68" s="13">
        <f t="shared" si="57"/>
        <v>35.416666666666664</v>
      </c>
      <c r="L68" s="14">
        <f t="shared" ref="L68:L69" si="73">(+B68+D68)/24</f>
        <v>20</v>
      </c>
    </row>
    <row r="69" spans="1:12" x14ac:dyDescent="0.25">
      <c r="A69" s="90"/>
      <c r="B69" s="11">
        <v>653.27</v>
      </c>
      <c r="C69" s="12">
        <v>653.27</v>
      </c>
      <c r="D69" s="13">
        <v>239.5</v>
      </c>
      <c r="E69" s="13">
        <f t="shared" si="68"/>
        <v>892.77</v>
      </c>
      <c r="F69" s="13">
        <f t="shared" si="69"/>
        <v>84.366764999999987</v>
      </c>
      <c r="G69" s="13">
        <f t="shared" si="70"/>
        <v>99.543854999999994</v>
      </c>
      <c r="H69" s="13">
        <f t="shared" si="71"/>
        <v>4.4638499999999999</v>
      </c>
      <c r="I69" s="13">
        <f t="shared" si="72"/>
        <v>74.397499999999994</v>
      </c>
      <c r="J69" s="13"/>
      <c r="K69" s="13">
        <f t="shared" si="57"/>
        <v>35.416666666666664</v>
      </c>
      <c r="L69" s="14">
        <f t="shared" si="73"/>
        <v>37.198749999999997</v>
      </c>
    </row>
    <row r="70" spans="1:12" ht="15.75" thickBot="1" x14ac:dyDescent="0.3">
      <c r="A70" s="57"/>
      <c r="B70" s="58">
        <f>SUM(B68:B69)</f>
        <v>1133.27</v>
      </c>
      <c r="C70" s="58">
        <f t="shared" ref="C70" si="74">SUM(C68:C69)</f>
        <v>1133.27</v>
      </c>
      <c r="D70" s="58">
        <f t="shared" ref="D70" si="75">SUM(D68:D69)</f>
        <v>239.5</v>
      </c>
      <c r="E70" s="58">
        <f t="shared" ref="E70" si="76">SUM(E68:E69)</f>
        <v>1372.77</v>
      </c>
      <c r="F70" s="58">
        <f t="shared" ref="F70" si="77">SUM(F68:F69)</f>
        <v>129.72676499999997</v>
      </c>
      <c r="G70" s="58">
        <f t="shared" ref="G70" si="78">SUM(G68:G69)</f>
        <v>153.06385499999999</v>
      </c>
      <c r="H70" s="58">
        <f t="shared" ref="H70" si="79">SUM(H68:H69)</f>
        <v>6.8638499999999993</v>
      </c>
      <c r="I70" s="58">
        <f t="shared" ref="I70" si="80">SUM(I68:I69)</f>
        <v>114.39749999999999</v>
      </c>
      <c r="J70" s="58">
        <f t="shared" ref="J70" si="81">SUM(J68:J69)</f>
        <v>0</v>
      </c>
      <c r="K70" s="58">
        <f t="shared" ref="K70" si="82">SUM(K68:K69)</f>
        <v>70.833333333333329</v>
      </c>
      <c r="L70" s="58">
        <f t="shared" ref="L70" si="83">SUM(L68:L69)</f>
        <v>57.198749999999997</v>
      </c>
    </row>
    <row r="71" spans="1:12" ht="15.75" thickTop="1" x14ac:dyDescent="0.25">
      <c r="A71" s="59"/>
      <c r="B71" s="21"/>
      <c r="C71" s="22"/>
      <c r="D71" s="15"/>
      <c r="E71" s="15"/>
      <c r="F71" s="15"/>
      <c r="G71" s="15"/>
      <c r="H71" s="15"/>
      <c r="I71" s="15"/>
      <c r="J71" s="15"/>
      <c r="K71" s="15"/>
      <c r="L71" s="24"/>
    </row>
    <row r="72" spans="1:12" ht="15.75" thickBot="1" x14ac:dyDescent="0.3">
      <c r="A72" s="42" t="s">
        <v>16</v>
      </c>
      <c r="B72" s="43">
        <f>+B62+B66+B70</f>
        <v>9599.630000000001</v>
      </c>
      <c r="C72" s="43">
        <f t="shared" ref="C72:L72" si="84">+C62+C66+C70</f>
        <v>9599.630000000001</v>
      </c>
      <c r="D72" s="43">
        <f t="shared" si="84"/>
        <v>239.5</v>
      </c>
      <c r="E72" s="43">
        <f t="shared" si="84"/>
        <v>9839.130000000001</v>
      </c>
      <c r="F72" s="43">
        <f t="shared" si="84"/>
        <v>929.79778499999986</v>
      </c>
      <c r="G72" s="43">
        <f t="shared" si="84"/>
        <v>1097.0629949999998</v>
      </c>
      <c r="H72" s="43">
        <f t="shared" si="84"/>
        <v>49.195650000000001</v>
      </c>
      <c r="I72" s="43">
        <f t="shared" si="84"/>
        <v>819.92750000000001</v>
      </c>
      <c r="J72" s="43">
        <f t="shared" si="84"/>
        <v>0</v>
      </c>
      <c r="K72" s="43">
        <f t="shared" si="84"/>
        <v>460.41666666666663</v>
      </c>
      <c r="L72" s="43">
        <f t="shared" si="84"/>
        <v>409.96375</v>
      </c>
    </row>
    <row r="77" spans="1:12" ht="15.75" thickBot="1" x14ac:dyDescent="0.3">
      <c r="A77" t="s">
        <v>20</v>
      </c>
    </row>
    <row r="78" spans="1:12" ht="45.75" thickBot="1" x14ac:dyDescent="0.3">
      <c r="A78" s="1" t="s">
        <v>0</v>
      </c>
      <c r="B78" s="2" t="s">
        <v>1</v>
      </c>
      <c r="C78" s="3" t="s">
        <v>2</v>
      </c>
      <c r="D78" s="4" t="s">
        <v>3</v>
      </c>
      <c r="E78" s="4" t="s">
        <v>4</v>
      </c>
      <c r="F78" s="4" t="s">
        <v>6</v>
      </c>
      <c r="G78" s="4" t="s">
        <v>5</v>
      </c>
      <c r="H78" s="4" t="s">
        <v>7</v>
      </c>
      <c r="I78" s="4" t="s">
        <v>8</v>
      </c>
      <c r="J78" s="4" t="s">
        <v>10</v>
      </c>
      <c r="K78" s="4" t="s">
        <v>9</v>
      </c>
      <c r="L78" s="5" t="s">
        <v>10</v>
      </c>
    </row>
    <row r="79" spans="1:12" ht="15" customHeight="1" x14ac:dyDescent="0.25">
      <c r="A79" s="87" t="s">
        <v>11</v>
      </c>
      <c r="B79" s="13">
        <v>525</v>
      </c>
      <c r="C79" s="13">
        <v>525</v>
      </c>
      <c r="D79" s="13"/>
      <c r="E79" s="13">
        <f>+B79+D79</f>
        <v>525</v>
      </c>
      <c r="F79" s="13">
        <f>+E79*9.45%</f>
        <v>49.61249999999999</v>
      </c>
      <c r="G79" s="13">
        <f>+E79*11.15%</f>
        <v>58.537500000000001</v>
      </c>
      <c r="H79" s="13">
        <f>+E79*0.5%</f>
        <v>2.625</v>
      </c>
      <c r="I79" s="13">
        <f>(+B79+D79)/12</f>
        <v>43.75</v>
      </c>
      <c r="J79" s="13"/>
      <c r="K79" s="13">
        <f>425/12</f>
        <v>35.416666666666664</v>
      </c>
      <c r="L79" s="14">
        <f>(+B79+D79)/24</f>
        <v>21.875</v>
      </c>
    </row>
    <row r="80" spans="1:12" x14ac:dyDescent="0.25">
      <c r="A80" s="88"/>
      <c r="B80" s="13">
        <v>1500</v>
      </c>
      <c r="C80" s="13">
        <v>1500</v>
      </c>
      <c r="D80" s="13"/>
      <c r="E80" s="13">
        <f t="shared" ref="E80:E86" si="85">+B80+D80</f>
        <v>1500</v>
      </c>
      <c r="F80" s="13">
        <f t="shared" ref="F80:F86" si="86">+E80*9.45%</f>
        <v>141.74999999999997</v>
      </c>
      <c r="G80" s="13">
        <f>+E80*11.15%</f>
        <v>167.25</v>
      </c>
      <c r="H80" s="13">
        <f t="shared" ref="H80:H86" si="87">+E80*0.5%</f>
        <v>7.5</v>
      </c>
      <c r="I80" s="13">
        <f t="shared" ref="I80:I86" si="88">(+B80+D80)/12</f>
        <v>125</v>
      </c>
      <c r="J80" s="13"/>
      <c r="K80" s="13">
        <f t="shared" ref="K80:K94" si="89">425/12</f>
        <v>35.416666666666664</v>
      </c>
      <c r="L80" s="14">
        <f t="shared" ref="L80:L86" si="90">(+B80+D80)/24</f>
        <v>62.5</v>
      </c>
    </row>
    <row r="81" spans="1:12" x14ac:dyDescent="0.25">
      <c r="A81" s="88"/>
      <c r="B81" s="13">
        <v>600</v>
      </c>
      <c r="C81" s="13">
        <v>600</v>
      </c>
      <c r="D81" s="13"/>
      <c r="E81" s="13">
        <f t="shared" si="85"/>
        <v>600</v>
      </c>
      <c r="F81" s="13">
        <f t="shared" si="86"/>
        <v>56.699999999999989</v>
      </c>
      <c r="G81" s="13">
        <f>+E81*11.15%</f>
        <v>66.900000000000006</v>
      </c>
      <c r="H81" s="13">
        <f t="shared" si="87"/>
        <v>3</v>
      </c>
      <c r="I81" s="13">
        <f t="shared" si="88"/>
        <v>50</v>
      </c>
      <c r="J81" s="13"/>
      <c r="K81" s="13">
        <f t="shared" si="89"/>
        <v>35.416666666666664</v>
      </c>
      <c r="L81" s="14">
        <f t="shared" si="90"/>
        <v>25</v>
      </c>
    </row>
    <row r="82" spans="1:12" x14ac:dyDescent="0.25">
      <c r="A82" s="88"/>
      <c r="B82" s="13">
        <v>429.68</v>
      </c>
      <c r="C82" s="13">
        <v>429.68</v>
      </c>
      <c r="D82" s="13"/>
      <c r="E82" s="13">
        <f t="shared" si="85"/>
        <v>429.68</v>
      </c>
      <c r="F82" s="13">
        <f t="shared" si="86"/>
        <v>40.604759999999992</v>
      </c>
      <c r="G82" s="13">
        <f t="shared" ref="G82:G86" si="91">+E82*11.15%</f>
        <v>47.909320000000001</v>
      </c>
      <c r="H82" s="13">
        <f t="shared" si="87"/>
        <v>2.1484000000000001</v>
      </c>
      <c r="I82" s="13">
        <f t="shared" si="88"/>
        <v>35.806666666666665</v>
      </c>
      <c r="J82" s="13"/>
      <c r="K82" s="13">
        <f t="shared" si="89"/>
        <v>35.416666666666664</v>
      </c>
      <c r="L82" s="14">
        <f t="shared" si="90"/>
        <v>17.903333333333332</v>
      </c>
    </row>
    <row r="83" spans="1:12" x14ac:dyDescent="0.25">
      <c r="A83" s="88"/>
      <c r="B83" s="13">
        <v>1000</v>
      </c>
      <c r="C83" s="13">
        <v>1000</v>
      </c>
      <c r="D83" s="13"/>
      <c r="E83" s="13">
        <f t="shared" si="85"/>
        <v>1000</v>
      </c>
      <c r="F83" s="13">
        <f t="shared" si="86"/>
        <v>94.499999999999986</v>
      </c>
      <c r="G83" s="13">
        <f t="shared" si="91"/>
        <v>111.5</v>
      </c>
      <c r="H83" s="13">
        <f t="shared" si="87"/>
        <v>5</v>
      </c>
      <c r="I83" s="13">
        <f t="shared" si="88"/>
        <v>83.333333333333329</v>
      </c>
      <c r="J83" s="13"/>
      <c r="K83" s="13">
        <f t="shared" si="89"/>
        <v>35.416666666666664</v>
      </c>
      <c r="L83" s="14">
        <f t="shared" si="90"/>
        <v>41.666666666666664</v>
      </c>
    </row>
    <row r="84" spans="1:12" x14ac:dyDescent="0.25">
      <c r="A84" s="88"/>
      <c r="B84" s="13">
        <v>425</v>
      </c>
      <c r="C84" s="13">
        <v>425</v>
      </c>
      <c r="D84" s="13"/>
      <c r="E84" s="13">
        <f t="shared" si="85"/>
        <v>425</v>
      </c>
      <c r="F84" s="13">
        <f t="shared" si="86"/>
        <v>40.162499999999994</v>
      </c>
      <c r="G84" s="13">
        <f t="shared" si="91"/>
        <v>47.387500000000003</v>
      </c>
      <c r="H84" s="13">
        <f t="shared" si="87"/>
        <v>2.125</v>
      </c>
      <c r="I84" s="13">
        <f t="shared" si="88"/>
        <v>35.416666666666664</v>
      </c>
      <c r="J84" s="13">
        <v>0</v>
      </c>
      <c r="K84" s="13">
        <f t="shared" si="89"/>
        <v>35.416666666666664</v>
      </c>
      <c r="L84" s="14">
        <f t="shared" si="90"/>
        <v>17.708333333333332</v>
      </c>
    </row>
    <row r="85" spans="1:12" x14ac:dyDescent="0.25">
      <c r="A85" s="88"/>
      <c r="B85" s="11">
        <v>85</v>
      </c>
      <c r="C85" s="12">
        <v>85</v>
      </c>
      <c r="D85" s="13"/>
      <c r="E85" s="13">
        <f t="shared" si="85"/>
        <v>85</v>
      </c>
      <c r="F85" s="13">
        <f t="shared" si="86"/>
        <v>8.0324999999999989</v>
      </c>
      <c r="G85" s="13">
        <f t="shared" si="91"/>
        <v>9.4775000000000009</v>
      </c>
      <c r="H85" s="13">
        <f t="shared" si="87"/>
        <v>0.42499999999999999</v>
      </c>
      <c r="I85" s="13">
        <f t="shared" si="88"/>
        <v>7.083333333333333</v>
      </c>
      <c r="J85" s="13"/>
      <c r="K85" s="13">
        <f t="shared" si="89"/>
        <v>35.416666666666664</v>
      </c>
      <c r="L85" s="14">
        <f t="shared" si="90"/>
        <v>3.5416666666666665</v>
      </c>
    </row>
    <row r="86" spans="1:12" x14ac:dyDescent="0.25">
      <c r="A86" s="88"/>
      <c r="B86" s="11">
        <v>429.68</v>
      </c>
      <c r="C86" s="12">
        <v>429.68</v>
      </c>
      <c r="D86" s="13"/>
      <c r="E86" s="13">
        <f t="shared" si="85"/>
        <v>429.68</v>
      </c>
      <c r="F86" s="13">
        <f t="shared" si="86"/>
        <v>40.604759999999992</v>
      </c>
      <c r="G86" s="13">
        <f t="shared" si="91"/>
        <v>47.909320000000001</v>
      </c>
      <c r="H86" s="13">
        <f t="shared" si="87"/>
        <v>2.1484000000000001</v>
      </c>
      <c r="I86" s="13">
        <f t="shared" si="88"/>
        <v>35.806666666666665</v>
      </c>
      <c r="J86" s="13">
        <v>0</v>
      </c>
      <c r="K86" s="13">
        <f t="shared" si="89"/>
        <v>35.416666666666664</v>
      </c>
      <c r="L86" s="14">
        <f t="shared" si="90"/>
        <v>17.903333333333332</v>
      </c>
    </row>
    <row r="87" spans="1:12" ht="15.75" customHeight="1" thickBot="1" x14ac:dyDescent="0.3">
      <c r="A87" s="88"/>
      <c r="B87" s="52">
        <f>SUM(B79:B86)</f>
        <v>4994.3600000000006</v>
      </c>
      <c r="C87" s="52">
        <f t="shared" ref="C87:L87" si="92">SUM(C78:C86)</f>
        <v>4994.3600000000006</v>
      </c>
      <c r="D87" s="52">
        <f t="shared" si="92"/>
        <v>0</v>
      </c>
      <c r="E87" s="52">
        <f t="shared" si="92"/>
        <v>4994.3600000000006</v>
      </c>
      <c r="F87" s="52">
        <f t="shared" si="92"/>
        <v>471.96701999999999</v>
      </c>
      <c r="G87" s="52">
        <f t="shared" si="92"/>
        <v>556.87113999999997</v>
      </c>
      <c r="H87" s="52">
        <f t="shared" si="92"/>
        <v>24.971800000000002</v>
      </c>
      <c r="I87" s="52">
        <f t="shared" si="92"/>
        <v>416.19666666666666</v>
      </c>
      <c r="J87" s="52">
        <f t="shared" si="92"/>
        <v>0</v>
      </c>
      <c r="K87" s="52">
        <f t="shared" si="92"/>
        <v>283.33333333333331</v>
      </c>
      <c r="L87" s="52">
        <f t="shared" si="92"/>
        <v>208.09833333333333</v>
      </c>
    </row>
    <row r="88" spans="1:12" ht="15.75" thickTop="1" x14ac:dyDescent="0.25">
      <c r="B88" s="21"/>
      <c r="C88" s="22"/>
      <c r="D88" s="15"/>
      <c r="E88" s="15"/>
      <c r="F88" s="15"/>
      <c r="G88" s="15"/>
      <c r="H88" s="15"/>
      <c r="I88" s="15"/>
      <c r="J88" s="15"/>
      <c r="K88" s="15"/>
      <c r="L88" s="24"/>
    </row>
    <row r="89" spans="1:12" ht="21" customHeight="1" x14ac:dyDescent="0.25">
      <c r="A89" s="89" t="s">
        <v>27</v>
      </c>
      <c r="B89" s="11">
        <v>2247</v>
      </c>
      <c r="C89" s="12">
        <v>2247</v>
      </c>
      <c r="D89" s="13"/>
      <c r="E89" s="13">
        <f t="shared" ref="E89:E90" si="93">+B89+D89</f>
        <v>2247</v>
      </c>
      <c r="F89" s="13">
        <f t="shared" ref="F89:F90" si="94">+E89*9.45%</f>
        <v>212.34149999999997</v>
      </c>
      <c r="G89" s="13">
        <f t="shared" ref="G89:G90" si="95">+E89*11.15%</f>
        <v>250.54050000000001</v>
      </c>
      <c r="H89" s="13">
        <f t="shared" ref="H89:H90" si="96">+E89*0.5%</f>
        <v>11.234999999999999</v>
      </c>
      <c r="I89" s="13">
        <f t="shared" ref="I89:I90" si="97">(+B89+D89)/12</f>
        <v>187.25</v>
      </c>
      <c r="J89" s="13"/>
      <c r="K89" s="13">
        <f t="shared" si="89"/>
        <v>35.416666666666664</v>
      </c>
      <c r="L89" s="14">
        <f t="shared" ref="L89:L90" si="98">(+B89+D89)/24</f>
        <v>93.625</v>
      </c>
    </row>
    <row r="90" spans="1:12" x14ac:dyDescent="0.25">
      <c r="A90" s="89"/>
      <c r="B90" s="11">
        <v>800</v>
      </c>
      <c r="C90" s="12">
        <v>800</v>
      </c>
      <c r="D90" s="13">
        <v>0</v>
      </c>
      <c r="E90" s="13">
        <f t="shared" si="93"/>
        <v>800</v>
      </c>
      <c r="F90" s="13">
        <f t="shared" si="94"/>
        <v>75.599999999999994</v>
      </c>
      <c r="G90" s="13">
        <f t="shared" si="95"/>
        <v>89.2</v>
      </c>
      <c r="H90" s="13">
        <f t="shared" si="96"/>
        <v>4</v>
      </c>
      <c r="I90" s="13">
        <f t="shared" si="97"/>
        <v>66.666666666666671</v>
      </c>
      <c r="J90" s="13"/>
      <c r="K90" s="13">
        <f t="shared" si="89"/>
        <v>35.416666666666664</v>
      </c>
      <c r="L90" s="14">
        <f t="shared" si="98"/>
        <v>33.333333333333336</v>
      </c>
    </row>
    <row r="91" spans="1:12" ht="15.75" thickBot="1" x14ac:dyDescent="0.3">
      <c r="A91" s="53"/>
      <c r="B91" s="54">
        <f>SUM(B89:B90)</f>
        <v>3047</v>
      </c>
      <c r="C91" s="54">
        <f>SUM(C89:C90)</f>
        <v>3047</v>
      </c>
      <c r="D91" s="55">
        <f t="shared" ref="D91:L91" si="99">SUM(D89:D90)</f>
        <v>0</v>
      </c>
      <c r="E91" s="55">
        <f t="shared" si="99"/>
        <v>3047</v>
      </c>
      <c r="F91" s="55">
        <f t="shared" si="99"/>
        <v>287.94149999999996</v>
      </c>
      <c r="G91" s="55">
        <f t="shared" si="99"/>
        <v>339.7405</v>
      </c>
      <c r="H91" s="55">
        <f t="shared" si="99"/>
        <v>15.234999999999999</v>
      </c>
      <c r="I91" s="55">
        <f t="shared" si="99"/>
        <v>253.91666666666669</v>
      </c>
      <c r="J91" s="55">
        <f t="shared" si="99"/>
        <v>0</v>
      </c>
      <c r="K91" s="55">
        <f t="shared" si="99"/>
        <v>70.833333333333329</v>
      </c>
      <c r="L91" s="56">
        <f t="shared" si="99"/>
        <v>126.95833333333334</v>
      </c>
    </row>
    <row r="92" spans="1:12" ht="15.75" thickTop="1" x14ac:dyDescent="0.25">
      <c r="B92" s="21"/>
      <c r="C92" s="22"/>
      <c r="D92" s="15"/>
      <c r="E92" s="15"/>
      <c r="F92" s="15"/>
      <c r="G92" s="15"/>
      <c r="H92" s="15"/>
      <c r="I92" s="15"/>
      <c r="J92" s="15"/>
      <c r="K92" s="15"/>
      <c r="L92" s="24"/>
    </row>
    <row r="93" spans="1:12" x14ac:dyDescent="0.25">
      <c r="A93" s="90" t="s">
        <v>15</v>
      </c>
      <c r="B93" s="11">
        <v>480</v>
      </c>
      <c r="C93" s="12">
        <v>480</v>
      </c>
      <c r="D93" s="13"/>
      <c r="E93" s="13">
        <f t="shared" ref="E93:E94" si="100">+B93+D93</f>
        <v>480</v>
      </c>
      <c r="F93" s="13">
        <f t="shared" ref="F93:F94" si="101">+E93*9.45%</f>
        <v>45.359999999999992</v>
      </c>
      <c r="G93" s="13">
        <f t="shared" ref="G93:G94" si="102">+E93*11.15%</f>
        <v>53.52</v>
      </c>
      <c r="H93" s="13">
        <f t="shared" ref="H93:H94" si="103">+E93*0.5%</f>
        <v>2.4</v>
      </c>
      <c r="I93" s="13">
        <f t="shared" ref="I93:I94" si="104">(+B93+D93)/12</f>
        <v>40</v>
      </c>
      <c r="J93" s="13"/>
      <c r="K93" s="13">
        <f t="shared" si="89"/>
        <v>35.416666666666664</v>
      </c>
      <c r="L93" s="14">
        <f t="shared" ref="L93:L94" si="105">(+B93+D93)/24</f>
        <v>20</v>
      </c>
    </row>
    <row r="94" spans="1:12" x14ac:dyDescent="0.25">
      <c r="A94" s="90"/>
      <c r="B94" s="11">
        <v>653.27</v>
      </c>
      <c r="C94" s="12">
        <v>653.27</v>
      </c>
      <c r="D94" s="13">
        <v>326</v>
      </c>
      <c r="E94" s="13">
        <f t="shared" si="100"/>
        <v>979.27</v>
      </c>
      <c r="F94" s="13">
        <f t="shared" si="101"/>
        <v>92.541014999999987</v>
      </c>
      <c r="G94" s="13">
        <f t="shared" si="102"/>
        <v>109.188605</v>
      </c>
      <c r="H94" s="13">
        <f t="shared" si="103"/>
        <v>4.89635</v>
      </c>
      <c r="I94" s="13">
        <f t="shared" si="104"/>
        <v>81.605833333333337</v>
      </c>
      <c r="J94" s="13"/>
      <c r="K94" s="13">
        <f t="shared" si="89"/>
        <v>35.416666666666664</v>
      </c>
      <c r="L94" s="14">
        <f t="shared" si="105"/>
        <v>40.802916666666668</v>
      </c>
    </row>
    <row r="95" spans="1:12" ht="15.75" thickBot="1" x14ac:dyDescent="0.3">
      <c r="A95" s="57"/>
      <c r="B95" s="58">
        <f>SUM(B93:B94)</f>
        <v>1133.27</v>
      </c>
      <c r="C95" s="58">
        <f t="shared" ref="C95" si="106">SUM(C93:C94)</f>
        <v>1133.27</v>
      </c>
      <c r="D95" s="58">
        <f t="shared" ref="D95" si="107">SUM(D93:D94)</f>
        <v>326</v>
      </c>
      <c r="E95" s="58">
        <f t="shared" ref="E95" si="108">SUM(E93:E94)</f>
        <v>1459.27</v>
      </c>
      <c r="F95" s="58">
        <f t="shared" ref="F95" si="109">SUM(F93:F94)</f>
        <v>137.90101499999997</v>
      </c>
      <c r="G95" s="58">
        <f t="shared" ref="G95" si="110">SUM(G93:G94)</f>
        <v>162.70860500000001</v>
      </c>
      <c r="H95" s="58">
        <f t="shared" ref="H95" si="111">SUM(H93:H94)</f>
        <v>7.2963500000000003</v>
      </c>
      <c r="I95" s="58">
        <f t="shared" ref="I95" si="112">SUM(I93:I94)</f>
        <v>121.60583333333334</v>
      </c>
      <c r="J95" s="58">
        <f t="shared" ref="J95" si="113">SUM(J93:J94)</f>
        <v>0</v>
      </c>
      <c r="K95" s="58">
        <f t="shared" ref="K95" si="114">SUM(K93:K94)</f>
        <v>70.833333333333329</v>
      </c>
      <c r="L95" s="58">
        <f t="shared" ref="L95" si="115">SUM(L93:L94)</f>
        <v>60.802916666666668</v>
      </c>
    </row>
    <row r="96" spans="1:12" ht="15.75" thickTop="1" x14ac:dyDescent="0.25">
      <c r="A96" s="59"/>
      <c r="B96" s="21"/>
      <c r="C96" s="22"/>
      <c r="D96" s="15"/>
      <c r="E96" s="15"/>
      <c r="F96" s="15"/>
      <c r="G96" s="15"/>
      <c r="H96" s="15"/>
      <c r="I96" s="15"/>
      <c r="J96" s="15"/>
      <c r="K96" s="15"/>
      <c r="L96" s="24"/>
    </row>
    <row r="97" spans="1:12" ht="15.75" thickBot="1" x14ac:dyDescent="0.3">
      <c r="A97" s="42" t="s">
        <v>16</v>
      </c>
      <c r="B97" s="43">
        <f>+B87+B91+B95</f>
        <v>9174.630000000001</v>
      </c>
      <c r="C97" s="43">
        <f t="shared" ref="C97:L97" si="116">+C87+C91+C95</f>
        <v>9174.630000000001</v>
      </c>
      <c r="D97" s="43">
        <f t="shared" si="116"/>
        <v>326</v>
      </c>
      <c r="E97" s="43">
        <f t="shared" si="116"/>
        <v>9500.630000000001</v>
      </c>
      <c r="F97" s="43">
        <f t="shared" si="116"/>
        <v>897.80953499999987</v>
      </c>
      <c r="G97" s="43">
        <f t="shared" si="116"/>
        <v>1059.3202449999999</v>
      </c>
      <c r="H97" s="43">
        <f t="shared" si="116"/>
        <v>47.503150000000005</v>
      </c>
      <c r="I97" s="43">
        <f t="shared" si="116"/>
        <v>791.71916666666664</v>
      </c>
      <c r="J97" s="43">
        <f t="shared" si="116"/>
        <v>0</v>
      </c>
      <c r="K97" s="43">
        <f t="shared" si="116"/>
        <v>424.99999999999994</v>
      </c>
      <c r="L97" s="43">
        <f t="shared" si="116"/>
        <v>395.85958333333332</v>
      </c>
    </row>
    <row r="104" spans="1:12" ht="15.75" thickBot="1" x14ac:dyDescent="0.3">
      <c r="A104" t="s">
        <v>21</v>
      </c>
    </row>
    <row r="105" spans="1:12" ht="45.75" thickBot="1" x14ac:dyDescent="0.3">
      <c r="A105" s="1" t="s">
        <v>0</v>
      </c>
      <c r="B105" s="2" t="s">
        <v>1</v>
      </c>
      <c r="C105" s="3" t="s">
        <v>2</v>
      </c>
      <c r="D105" s="4" t="s">
        <v>3</v>
      </c>
      <c r="E105" s="4" t="s">
        <v>4</v>
      </c>
      <c r="F105" s="4" t="s">
        <v>6</v>
      </c>
      <c r="G105" s="4" t="s">
        <v>5</v>
      </c>
      <c r="H105" s="4" t="s">
        <v>7</v>
      </c>
      <c r="I105" s="4" t="s">
        <v>8</v>
      </c>
      <c r="J105" s="4" t="s">
        <v>10</v>
      </c>
      <c r="K105" s="4" t="s">
        <v>9</v>
      </c>
      <c r="L105" s="5" t="s">
        <v>10</v>
      </c>
    </row>
    <row r="106" spans="1:12" ht="15" customHeight="1" x14ac:dyDescent="0.25">
      <c r="A106" s="87" t="s">
        <v>11</v>
      </c>
      <c r="B106" s="13">
        <v>525</v>
      </c>
      <c r="C106" s="13">
        <v>525</v>
      </c>
      <c r="D106" s="13"/>
      <c r="E106" s="13">
        <f>+B106+D106</f>
        <v>525</v>
      </c>
      <c r="F106" s="13">
        <f>+E106*9.45%</f>
        <v>49.61249999999999</v>
      </c>
      <c r="G106" s="13">
        <f>+E106*11.15%</f>
        <v>58.537500000000001</v>
      </c>
      <c r="H106" s="13">
        <f>+E106*0.5%</f>
        <v>2.625</v>
      </c>
      <c r="I106" s="13">
        <f>(+B106+D106)/12</f>
        <v>43.75</v>
      </c>
      <c r="J106" s="13"/>
      <c r="K106" s="13">
        <f>425/12</f>
        <v>35.416666666666664</v>
      </c>
      <c r="L106" s="14">
        <f>(+B106+D106)/24</f>
        <v>21.875</v>
      </c>
    </row>
    <row r="107" spans="1:12" x14ac:dyDescent="0.25">
      <c r="A107" s="88"/>
      <c r="B107" s="13">
        <v>1500</v>
      </c>
      <c r="C107" s="13">
        <v>1500</v>
      </c>
      <c r="D107" s="13"/>
      <c r="E107" s="13">
        <f t="shared" ref="E107:E114" si="117">+B107+D107</f>
        <v>1500</v>
      </c>
      <c r="F107" s="13">
        <f t="shared" ref="F107:F114" si="118">+E107*9.45%</f>
        <v>141.74999999999997</v>
      </c>
      <c r="G107" s="13">
        <f>+E107*11.15%</f>
        <v>167.25</v>
      </c>
      <c r="H107" s="13">
        <f t="shared" ref="H107:H114" si="119">+E107*0.5%</f>
        <v>7.5</v>
      </c>
      <c r="I107" s="13">
        <f t="shared" ref="I107:I114" si="120">(+B107+D107)/12</f>
        <v>125</v>
      </c>
      <c r="J107" s="13"/>
      <c r="K107" s="13">
        <f t="shared" ref="K107:K122" si="121">425/12</f>
        <v>35.416666666666664</v>
      </c>
      <c r="L107" s="14">
        <f t="shared" ref="L107:L114" si="122">(+B107+D107)/24</f>
        <v>62.5</v>
      </c>
    </row>
    <row r="108" spans="1:12" x14ac:dyDescent="0.25">
      <c r="A108" s="88"/>
      <c r="B108" s="13">
        <v>600</v>
      </c>
      <c r="C108" s="13">
        <v>600</v>
      </c>
      <c r="D108" s="13"/>
      <c r="E108" s="13">
        <f t="shared" si="117"/>
        <v>600</v>
      </c>
      <c r="F108" s="13">
        <f t="shared" si="118"/>
        <v>56.699999999999989</v>
      </c>
      <c r="G108" s="13">
        <f>+E108*11.15%</f>
        <v>66.900000000000006</v>
      </c>
      <c r="H108" s="13">
        <f t="shared" si="119"/>
        <v>3</v>
      </c>
      <c r="I108" s="13">
        <f t="shared" si="120"/>
        <v>50</v>
      </c>
      <c r="J108" s="13"/>
      <c r="K108" s="13">
        <f t="shared" si="121"/>
        <v>35.416666666666664</v>
      </c>
      <c r="L108" s="14">
        <f t="shared" si="122"/>
        <v>25</v>
      </c>
    </row>
    <row r="109" spans="1:12" x14ac:dyDescent="0.25">
      <c r="A109" s="88"/>
      <c r="B109" s="13">
        <v>429.68</v>
      </c>
      <c r="C109" s="13">
        <v>429.68</v>
      </c>
      <c r="D109" s="13"/>
      <c r="E109" s="13">
        <f t="shared" si="117"/>
        <v>429.68</v>
      </c>
      <c r="F109" s="13">
        <f t="shared" si="118"/>
        <v>40.604759999999992</v>
      </c>
      <c r="G109" s="13">
        <f t="shared" ref="G109:G114" si="123">+E109*11.15%</f>
        <v>47.909320000000001</v>
      </c>
      <c r="H109" s="13">
        <f t="shared" si="119"/>
        <v>2.1484000000000001</v>
      </c>
      <c r="I109" s="13">
        <f t="shared" si="120"/>
        <v>35.806666666666665</v>
      </c>
      <c r="J109" s="13"/>
      <c r="K109" s="13">
        <f t="shared" si="121"/>
        <v>35.416666666666664</v>
      </c>
      <c r="L109" s="14">
        <f t="shared" si="122"/>
        <v>17.903333333333332</v>
      </c>
    </row>
    <row r="110" spans="1:12" x14ac:dyDescent="0.25">
      <c r="A110" s="88"/>
      <c r="B110" s="13">
        <v>1000</v>
      </c>
      <c r="C110" s="13">
        <v>1000</v>
      </c>
      <c r="D110" s="13"/>
      <c r="E110" s="13">
        <f t="shared" si="117"/>
        <v>1000</v>
      </c>
      <c r="F110" s="13">
        <f t="shared" si="118"/>
        <v>94.499999999999986</v>
      </c>
      <c r="G110" s="13">
        <f t="shared" si="123"/>
        <v>111.5</v>
      </c>
      <c r="H110" s="13">
        <f t="shared" si="119"/>
        <v>5</v>
      </c>
      <c r="I110" s="13">
        <f t="shared" si="120"/>
        <v>83.333333333333329</v>
      </c>
      <c r="J110" s="13"/>
      <c r="K110" s="13">
        <f t="shared" si="121"/>
        <v>35.416666666666664</v>
      </c>
      <c r="L110" s="14">
        <f t="shared" si="122"/>
        <v>41.666666666666664</v>
      </c>
    </row>
    <row r="111" spans="1:12" x14ac:dyDescent="0.25">
      <c r="A111" s="88"/>
      <c r="B111" s="13">
        <v>425</v>
      </c>
      <c r="C111" s="13">
        <v>425</v>
      </c>
      <c r="D111" s="13"/>
      <c r="E111" s="13">
        <f t="shared" si="117"/>
        <v>425</v>
      </c>
      <c r="F111" s="13">
        <f t="shared" si="118"/>
        <v>40.162499999999994</v>
      </c>
      <c r="G111" s="13">
        <f t="shared" si="123"/>
        <v>47.387500000000003</v>
      </c>
      <c r="H111" s="13">
        <f t="shared" si="119"/>
        <v>2.125</v>
      </c>
      <c r="I111" s="13">
        <f t="shared" si="120"/>
        <v>35.416666666666664</v>
      </c>
      <c r="J111" s="13">
        <v>0</v>
      </c>
      <c r="K111" s="13">
        <f t="shared" si="121"/>
        <v>35.416666666666664</v>
      </c>
      <c r="L111" s="14">
        <f t="shared" si="122"/>
        <v>17.708333333333332</v>
      </c>
    </row>
    <row r="112" spans="1:12" x14ac:dyDescent="0.25">
      <c r="A112" s="88"/>
      <c r="B112" s="11">
        <v>85</v>
      </c>
      <c r="C112" s="12">
        <v>85</v>
      </c>
      <c r="D112" s="13"/>
      <c r="E112" s="13">
        <f t="shared" si="117"/>
        <v>85</v>
      </c>
      <c r="F112" s="13">
        <f t="shared" si="118"/>
        <v>8.0324999999999989</v>
      </c>
      <c r="G112" s="13">
        <f t="shared" si="123"/>
        <v>9.4775000000000009</v>
      </c>
      <c r="H112" s="13">
        <f t="shared" si="119"/>
        <v>0.42499999999999999</v>
      </c>
      <c r="I112" s="13">
        <f t="shared" si="120"/>
        <v>7.083333333333333</v>
      </c>
      <c r="J112" s="13"/>
      <c r="K112" s="13">
        <f t="shared" si="121"/>
        <v>35.416666666666664</v>
      </c>
      <c r="L112" s="14">
        <f t="shared" si="122"/>
        <v>3.5416666666666665</v>
      </c>
    </row>
    <row r="113" spans="1:12" x14ac:dyDescent="0.25">
      <c r="A113" s="88"/>
      <c r="B113" s="13">
        <v>433.33</v>
      </c>
      <c r="C113" s="13">
        <v>433.33</v>
      </c>
      <c r="D113" s="13"/>
      <c r="E113" s="13">
        <f t="shared" ref="E113" si="124">+B113+D113</f>
        <v>433.33</v>
      </c>
      <c r="F113" s="13">
        <f t="shared" si="118"/>
        <v>40.949684999999995</v>
      </c>
      <c r="G113" s="13">
        <f>+E113*11.15%</f>
        <v>48.316294999999997</v>
      </c>
      <c r="H113" s="13">
        <f t="shared" ref="H113" si="125">+E113*0.5%</f>
        <v>2.1666500000000002</v>
      </c>
      <c r="I113" s="13">
        <f t="shared" ref="I113" si="126">(+B113+D113)/12</f>
        <v>36.110833333333332</v>
      </c>
      <c r="J113" s="13"/>
      <c r="K113" s="13">
        <f t="shared" si="121"/>
        <v>35.416666666666664</v>
      </c>
      <c r="L113" s="14">
        <f t="shared" ref="L113" si="127">(+B113+D113)/24</f>
        <v>18.055416666666666</v>
      </c>
    </row>
    <row r="114" spans="1:12" x14ac:dyDescent="0.25">
      <c r="A114" s="88"/>
      <c r="B114" s="11">
        <v>429.68</v>
      </c>
      <c r="C114" s="12">
        <v>429.68</v>
      </c>
      <c r="D114" s="13"/>
      <c r="E114" s="13">
        <f t="shared" si="117"/>
        <v>429.68</v>
      </c>
      <c r="F114" s="13">
        <f t="shared" si="118"/>
        <v>40.604759999999992</v>
      </c>
      <c r="G114" s="13">
        <f t="shared" si="123"/>
        <v>47.909320000000001</v>
      </c>
      <c r="H114" s="13">
        <f t="shared" si="119"/>
        <v>2.1484000000000001</v>
      </c>
      <c r="I114" s="13">
        <f t="shared" si="120"/>
        <v>35.806666666666665</v>
      </c>
      <c r="J114" s="13">
        <v>0</v>
      </c>
      <c r="K114" s="13">
        <f t="shared" si="121"/>
        <v>35.416666666666664</v>
      </c>
      <c r="L114" s="14">
        <f t="shared" si="122"/>
        <v>17.903333333333332</v>
      </c>
    </row>
    <row r="115" spans="1:12" ht="15.75" customHeight="1" thickBot="1" x14ac:dyDescent="0.3">
      <c r="A115" s="88"/>
      <c r="B115" s="52">
        <f>SUM(B106:B114)</f>
        <v>5427.6900000000005</v>
      </c>
      <c r="C115" s="52">
        <f t="shared" ref="C115:L115" si="128">SUM(C105:C114)</f>
        <v>5427.6900000000005</v>
      </c>
      <c r="D115" s="52">
        <f t="shared" si="128"/>
        <v>0</v>
      </c>
      <c r="E115" s="52">
        <f t="shared" si="128"/>
        <v>5427.6900000000005</v>
      </c>
      <c r="F115" s="52">
        <f t="shared" si="128"/>
        <v>512.91670499999998</v>
      </c>
      <c r="G115" s="52">
        <f t="shared" si="128"/>
        <v>605.18743499999994</v>
      </c>
      <c r="H115" s="52">
        <f t="shared" si="128"/>
        <v>27.138450000000002</v>
      </c>
      <c r="I115" s="52">
        <f t="shared" si="128"/>
        <v>452.3075</v>
      </c>
      <c r="J115" s="52">
        <f t="shared" si="128"/>
        <v>0</v>
      </c>
      <c r="K115" s="52">
        <f t="shared" si="128"/>
        <v>318.75</v>
      </c>
      <c r="L115" s="52">
        <f t="shared" si="128"/>
        <v>226.15375</v>
      </c>
    </row>
    <row r="116" spans="1:12" ht="15.75" thickTop="1" x14ac:dyDescent="0.25">
      <c r="B116" s="21"/>
      <c r="C116" s="22"/>
      <c r="D116" s="15"/>
      <c r="E116" s="15"/>
      <c r="F116" s="15"/>
      <c r="G116" s="15"/>
      <c r="H116" s="15"/>
      <c r="I116" s="15"/>
      <c r="J116" s="15"/>
      <c r="K116" s="15"/>
      <c r="L116" s="24"/>
    </row>
    <row r="117" spans="1:12" ht="21" customHeight="1" x14ac:dyDescent="0.25">
      <c r="A117" s="89" t="s">
        <v>27</v>
      </c>
      <c r="B117" s="11">
        <v>2247</v>
      </c>
      <c r="C117" s="12">
        <v>2247</v>
      </c>
      <c r="D117" s="13"/>
      <c r="E117" s="13">
        <f t="shared" ref="E117:E118" si="129">+B117+D117</f>
        <v>2247</v>
      </c>
      <c r="F117" s="13">
        <f t="shared" ref="F117:F118" si="130">+E117*9.45%</f>
        <v>212.34149999999997</v>
      </c>
      <c r="G117" s="13">
        <f t="shared" ref="G117:G118" si="131">+E117*11.15%</f>
        <v>250.54050000000001</v>
      </c>
      <c r="H117" s="13">
        <f t="shared" ref="H117:H118" si="132">+E117*0.5%</f>
        <v>11.234999999999999</v>
      </c>
      <c r="I117" s="13">
        <f t="shared" ref="I117:I118" si="133">(+B117+D117)/12</f>
        <v>187.25</v>
      </c>
      <c r="J117" s="13"/>
      <c r="K117" s="13">
        <f t="shared" si="121"/>
        <v>35.416666666666664</v>
      </c>
      <c r="L117" s="14">
        <f t="shared" ref="L117:L118" si="134">(+B117+D117)/24</f>
        <v>93.625</v>
      </c>
    </row>
    <row r="118" spans="1:12" x14ac:dyDescent="0.25">
      <c r="A118" s="89"/>
      <c r="B118" s="11">
        <v>800</v>
      </c>
      <c r="C118" s="12">
        <v>800</v>
      </c>
      <c r="D118" s="13">
        <v>0</v>
      </c>
      <c r="E118" s="13">
        <f t="shared" si="129"/>
        <v>800</v>
      </c>
      <c r="F118" s="13">
        <f t="shared" si="130"/>
        <v>75.599999999999994</v>
      </c>
      <c r="G118" s="13">
        <f t="shared" si="131"/>
        <v>89.2</v>
      </c>
      <c r="H118" s="13">
        <f t="shared" si="132"/>
        <v>4</v>
      </c>
      <c r="I118" s="13">
        <f t="shared" si="133"/>
        <v>66.666666666666671</v>
      </c>
      <c r="J118" s="13"/>
      <c r="K118" s="13">
        <f t="shared" si="121"/>
        <v>35.416666666666664</v>
      </c>
      <c r="L118" s="14">
        <f t="shared" si="134"/>
        <v>33.333333333333336</v>
      </c>
    </row>
    <row r="119" spans="1:12" ht="15.75" thickBot="1" x14ac:dyDescent="0.3">
      <c r="A119" s="53"/>
      <c r="B119" s="54">
        <f>SUM(B117:B118)</f>
        <v>3047</v>
      </c>
      <c r="C119" s="54">
        <f>SUM(C117:C118)</f>
        <v>3047</v>
      </c>
      <c r="D119" s="55">
        <f t="shared" ref="D119:L119" si="135">SUM(D117:D118)</f>
        <v>0</v>
      </c>
      <c r="E119" s="55">
        <f t="shared" si="135"/>
        <v>3047</v>
      </c>
      <c r="F119" s="55">
        <f t="shared" si="135"/>
        <v>287.94149999999996</v>
      </c>
      <c r="G119" s="55">
        <f t="shared" si="135"/>
        <v>339.7405</v>
      </c>
      <c r="H119" s="55">
        <f t="shared" si="135"/>
        <v>15.234999999999999</v>
      </c>
      <c r="I119" s="55">
        <f t="shared" si="135"/>
        <v>253.91666666666669</v>
      </c>
      <c r="J119" s="55">
        <f t="shared" si="135"/>
        <v>0</v>
      </c>
      <c r="K119" s="55">
        <f t="shared" si="135"/>
        <v>70.833333333333329</v>
      </c>
      <c r="L119" s="56">
        <f t="shared" si="135"/>
        <v>126.95833333333334</v>
      </c>
    </row>
    <row r="120" spans="1:12" ht="15.75" thickTop="1" x14ac:dyDescent="0.25">
      <c r="B120" s="21"/>
      <c r="C120" s="22"/>
      <c r="D120" s="15"/>
      <c r="E120" s="15"/>
      <c r="F120" s="15"/>
      <c r="G120" s="15"/>
      <c r="H120" s="15"/>
      <c r="I120" s="15"/>
      <c r="J120" s="15"/>
      <c r="K120" s="15"/>
      <c r="L120" s="24"/>
    </row>
    <row r="121" spans="1:12" x14ac:dyDescent="0.25">
      <c r="A121" s="90" t="s">
        <v>15</v>
      </c>
      <c r="B121" s="11">
        <v>480</v>
      </c>
      <c r="C121" s="12">
        <v>480</v>
      </c>
      <c r="D121" s="13"/>
      <c r="E121" s="13">
        <f t="shared" ref="E121:E122" si="136">+B121+D121</f>
        <v>480</v>
      </c>
      <c r="F121" s="13">
        <f t="shared" ref="F121:F122" si="137">+E121*9.45%</f>
        <v>45.359999999999992</v>
      </c>
      <c r="G121" s="13">
        <f t="shared" ref="G121:G122" si="138">+E121*11.15%</f>
        <v>53.52</v>
      </c>
      <c r="H121" s="13">
        <f t="shared" ref="H121:H122" si="139">+E121*0.5%</f>
        <v>2.4</v>
      </c>
      <c r="I121" s="13">
        <f t="shared" ref="I121:I122" si="140">(+B121+D121)/12</f>
        <v>40</v>
      </c>
      <c r="J121" s="13"/>
      <c r="K121" s="13">
        <f t="shared" si="121"/>
        <v>35.416666666666664</v>
      </c>
      <c r="L121" s="14">
        <f t="shared" ref="L121:L122" si="141">(+B121+D121)/24</f>
        <v>20</v>
      </c>
    </row>
    <row r="122" spans="1:12" x14ac:dyDescent="0.25">
      <c r="A122" s="90"/>
      <c r="B122" s="11">
        <v>653.27</v>
      </c>
      <c r="C122" s="12">
        <v>653.27</v>
      </c>
      <c r="D122" s="13">
        <v>239.5</v>
      </c>
      <c r="E122" s="13">
        <f t="shared" si="136"/>
        <v>892.77</v>
      </c>
      <c r="F122" s="13">
        <f t="shared" si="137"/>
        <v>84.366764999999987</v>
      </c>
      <c r="G122" s="13">
        <f t="shared" si="138"/>
        <v>99.543854999999994</v>
      </c>
      <c r="H122" s="13">
        <f t="shared" si="139"/>
        <v>4.4638499999999999</v>
      </c>
      <c r="I122" s="13">
        <f t="shared" si="140"/>
        <v>74.397499999999994</v>
      </c>
      <c r="J122" s="13"/>
      <c r="K122" s="13">
        <f t="shared" si="121"/>
        <v>35.416666666666664</v>
      </c>
      <c r="L122" s="14">
        <f t="shared" si="141"/>
        <v>37.198749999999997</v>
      </c>
    </row>
    <row r="123" spans="1:12" ht="15.75" thickBot="1" x14ac:dyDescent="0.3">
      <c r="A123" s="57"/>
      <c r="B123" s="58">
        <f>SUM(B121:B122)</f>
        <v>1133.27</v>
      </c>
      <c r="C123" s="58">
        <f t="shared" ref="C123" si="142">SUM(C121:C122)</f>
        <v>1133.27</v>
      </c>
      <c r="D123" s="58">
        <f t="shared" ref="D123" si="143">SUM(D121:D122)</f>
        <v>239.5</v>
      </c>
      <c r="E123" s="58">
        <f t="shared" ref="E123" si="144">SUM(E121:E122)</f>
        <v>1372.77</v>
      </c>
      <c r="F123" s="58">
        <f t="shared" ref="F123" si="145">SUM(F121:F122)</f>
        <v>129.72676499999997</v>
      </c>
      <c r="G123" s="58">
        <f t="shared" ref="G123" si="146">SUM(G121:G122)</f>
        <v>153.06385499999999</v>
      </c>
      <c r="H123" s="58">
        <f t="shared" ref="H123" si="147">SUM(H121:H122)</f>
        <v>6.8638499999999993</v>
      </c>
      <c r="I123" s="58">
        <f t="shared" ref="I123" si="148">SUM(I121:I122)</f>
        <v>114.39749999999999</v>
      </c>
      <c r="J123" s="58">
        <f t="shared" ref="J123" si="149">SUM(J121:J122)</f>
        <v>0</v>
      </c>
      <c r="K123" s="58">
        <f t="shared" ref="K123" si="150">SUM(K121:K122)</f>
        <v>70.833333333333329</v>
      </c>
      <c r="L123" s="58">
        <f t="shared" ref="L123" si="151">SUM(L121:L122)</f>
        <v>57.198749999999997</v>
      </c>
    </row>
    <row r="124" spans="1:12" ht="15.75" thickTop="1" x14ac:dyDescent="0.25">
      <c r="A124" s="59"/>
      <c r="B124" s="21"/>
      <c r="C124" s="22"/>
      <c r="D124" s="15"/>
      <c r="E124" s="15"/>
      <c r="F124" s="15"/>
      <c r="G124" s="15"/>
      <c r="H124" s="15"/>
      <c r="I124" s="15"/>
      <c r="J124" s="15"/>
      <c r="K124" s="15"/>
      <c r="L124" s="24"/>
    </row>
    <row r="125" spans="1:12" ht="15.75" thickBot="1" x14ac:dyDescent="0.3">
      <c r="A125" s="42" t="s">
        <v>16</v>
      </c>
      <c r="B125" s="43">
        <f>+B115+B119+B123</f>
        <v>9607.9600000000009</v>
      </c>
      <c r="C125" s="43">
        <f t="shared" ref="C125:L125" si="152">+C115+C119+C123</f>
        <v>9607.9600000000009</v>
      </c>
      <c r="D125" s="43">
        <f t="shared" si="152"/>
        <v>239.5</v>
      </c>
      <c r="E125" s="43">
        <f t="shared" si="152"/>
        <v>9847.4600000000009</v>
      </c>
      <c r="F125" s="43">
        <f t="shared" si="152"/>
        <v>930.58497</v>
      </c>
      <c r="G125" s="43">
        <f t="shared" si="152"/>
        <v>1097.99179</v>
      </c>
      <c r="H125" s="43">
        <f t="shared" si="152"/>
        <v>49.237300000000005</v>
      </c>
      <c r="I125" s="43">
        <f t="shared" si="152"/>
        <v>820.62166666666667</v>
      </c>
      <c r="J125" s="43">
        <f t="shared" si="152"/>
        <v>0</v>
      </c>
      <c r="K125" s="43">
        <f t="shared" si="152"/>
        <v>460.41666666666663</v>
      </c>
      <c r="L125" s="43">
        <f t="shared" si="152"/>
        <v>410.31083333333333</v>
      </c>
    </row>
    <row r="135" spans="1:12" ht="15.75" thickBot="1" x14ac:dyDescent="0.3">
      <c r="A135" t="s">
        <v>22</v>
      </c>
    </row>
    <row r="136" spans="1:12" ht="45.75" thickBot="1" x14ac:dyDescent="0.3">
      <c r="A136" s="1" t="s">
        <v>0</v>
      </c>
      <c r="B136" s="2" t="s">
        <v>1</v>
      </c>
      <c r="C136" s="3" t="s">
        <v>2</v>
      </c>
      <c r="D136" s="4" t="s">
        <v>3</v>
      </c>
      <c r="E136" s="4" t="s">
        <v>4</v>
      </c>
      <c r="F136" s="4" t="s">
        <v>6</v>
      </c>
      <c r="G136" s="4" t="s">
        <v>5</v>
      </c>
      <c r="H136" s="4" t="s">
        <v>7</v>
      </c>
      <c r="I136" s="4" t="s">
        <v>8</v>
      </c>
      <c r="J136" s="4"/>
      <c r="K136" s="4" t="s">
        <v>9</v>
      </c>
      <c r="L136" s="5" t="s">
        <v>10</v>
      </c>
    </row>
    <row r="137" spans="1:12" x14ac:dyDescent="0.25">
      <c r="A137" s="80" t="s">
        <v>11</v>
      </c>
      <c r="B137" s="6">
        <v>525</v>
      </c>
      <c r="C137" s="7">
        <v>525</v>
      </c>
      <c r="D137" s="8"/>
      <c r="E137" s="8">
        <f>+B137+D137</f>
        <v>525</v>
      </c>
      <c r="F137" s="13">
        <f>+E137*9.45%</f>
        <v>49.61249999999999</v>
      </c>
      <c r="G137" s="8">
        <f>+E137*11.15%</f>
        <v>58.537500000000001</v>
      </c>
      <c r="H137" s="8">
        <f>+E137*0.5%</f>
        <v>2.625</v>
      </c>
      <c r="I137" s="8">
        <f>(+B137+D137)/12</f>
        <v>43.75</v>
      </c>
      <c r="J137" s="8"/>
      <c r="K137" s="8">
        <f>425/12</f>
        <v>35.416666666666664</v>
      </c>
      <c r="L137" s="10">
        <f>(+B137+D137)/24</f>
        <v>21.875</v>
      </c>
    </row>
    <row r="138" spans="1:12" x14ac:dyDescent="0.25">
      <c r="A138" s="81"/>
      <c r="B138" s="11">
        <v>1500</v>
      </c>
      <c r="C138" s="12">
        <v>1500</v>
      </c>
      <c r="D138" s="13"/>
      <c r="E138" s="13">
        <f t="shared" ref="E138:E154" si="153">+B138+D138</f>
        <v>1500</v>
      </c>
      <c r="F138" s="13">
        <f t="shared" ref="F138:F147" si="154">+E138*9.45%</f>
        <v>141.74999999999997</v>
      </c>
      <c r="G138" s="13">
        <f>+E138*11.15%</f>
        <v>167.25</v>
      </c>
      <c r="H138" s="13">
        <f t="shared" ref="H138:H154" si="155">+E138*0.5%</f>
        <v>7.5</v>
      </c>
      <c r="I138" s="13">
        <f t="shared" ref="I138:I154" si="156">(+B138+D138)/12</f>
        <v>125</v>
      </c>
      <c r="J138" s="13"/>
      <c r="K138" s="13">
        <f t="shared" ref="K138:K154" si="157">425/12</f>
        <v>35.416666666666664</v>
      </c>
      <c r="L138" s="14">
        <f t="shared" ref="L138:L154" si="158">(+B138+D138)/24</f>
        <v>62.5</v>
      </c>
    </row>
    <row r="139" spans="1:12" x14ac:dyDescent="0.25">
      <c r="A139" s="81"/>
      <c r="B139" s="11">
        <v>600</v>
      </c>
      <c r="C139" s="12">
        <v>600</v>
      </c>
      <c r="D139" s="13">
        <v>199.99</v>
      </c>
      <c r="E139" s="13">
        <f t="shared" si="153"/>
        <v>799.99</v>
      </c>
      <c r="F139" s="13">
        <f>+E139*9.45%</f>
        <v>75.599054999999993</v>
      </c>
      <c r="G139" s="13">
        <f>+E139*11.15%</f>
        <v>89.198885000000004</v>
      </c>
      <c r="H139" s="13">
        <f t="shared" si="155"/>
        <v>3.9999500000000001</v>
      </c>
      <c r="I139" s="13">
        <f t="shared" si="156"/>
        <v>66.665833333333339</v>
      </c>
      <c r="J139" s="13"/>
      <c r="K139" s="13">
        <f t="shared" si="157"/>
        <v>35.416666666666664</v>
      </c>
      <c r="L139" s="14">
        <f t="shared" si="158"/>
        <v>33.332916666666669</v>
      </c>
    </row>
    <row r="140" spans="1:12" x14ac:dyDescent="0.25">
      <c r="A140" s="81"/>
      <c r="B140" s="11">
        <v>429.68</v>
      </c>
      <c r="C140" s="12">
        <v>429.68</v>
      </c>
      <c r="D140" s="13"/>
      <c r="E140" s="13">
        <f t="shared" si="153"/>
        <v>429.68</v>
      </c>
      <c r="F140" s="13">
        <f t="shared" si="154"/>
        <v>40.604759999999992</v>
      </c>
      <c r="G140" s="13">
        <f t="shared" ref="G140:G154" si="159">+E140*11.15%</f>
        <v>47.909320000000001</v>
      </c>
      <c r="H140" s="13">
        <f t="shared" si="155"/>
        <v>2.1484000000000001</v>
      </c>
      <c r="I140" s="13">
        <f t="shared" si="156"/>
        <v>35.806666666666665</v>
      </c>
      <c r="J140" s="13"/>
      <c r="K140" s="13">
        <f t="shared" si="157"/>
        <v>35.416666666666664</v>
      </c>
      <c r="L140" s="14">
        <f t="shared" si="158"/>
        <v>17.903333333333332</v>
      </c>
    </row>
    <row r="141" spans="1:12" x14ac:dyDescent="0.25">
      <c r="A141" s="81"/>
      <c r="B141" s="11">
        <v>1000</v>
      </c>
      <c r="C141" s="12">
        <v>1000</v>
      </c>
      <c r="D141" s="13"/>
      <c r="E141" s="13">
        <f t="shared" si="153"/>
        <v>1000</v>
      </c>
      <c r="F141" s="13">
        <f t="shared" si="154"/>
        <v>94.499999999999986</v>
      </c>
      <c r="G141" s="13">
        <f t="shared" si="159"/>
        <v>111.5</v>
      </c>
      <c r="H141" s="13">
        <f t="shared" si="155"/>
        <v>5</v>
      </c>
      <c r="I141" s="13">
        <f t="shared" si="156"/>
        <v>83.333333333333329</v>
      </c>
      <c r="J141" s="13"/>
      <c r="K141" s="13">
        <f t="shared" si="157"/>
        <v>35.416666666666664</v>
      </c>
      <c r="L141" s="14">
        <f t="shared" si="158"/>
        <v>41.666666666666664</v>
      </c>
    </row>
    <row r="142" spans="1:12" x14ac:dyDescent="0.25">
      <c r="A142" s="81"/>
      <c r="B142" s="11">
        <v>500</v>
      </c>
      <c r="C142" s="12">
        <v>500</v>
      </c>
      <c r="D142" s="13"/>
      <c r="E142" s="13">
        <f t="shared" si="153"/>
        <v>500</v>
      </c>
      <c r="F142" s="13">
        <f t="shared" si="154"/>
        <v>47.249999999999993</v>
      </c>
      <c r="G142" s="13">
        <f t="shared" si="159"/>
        <v>55.75</v>
      </c>
      <c r="H142" s="13">
        <f t="shared" si="155"/>
        <v>2.5</v>
      </c>
      <c r="I142" s="13">
        <f t="shared" si="156"/>
        <v>41.666666666666664</v>
      </c>
      <c r="J142" s="13">
        <v>0</v>
      </c>
      <c r="K142" s="13">
        <f t="shared" si="157"/>
        <v>35.416666666666664</v>
      </c>
      <c r="L142" s="14">
        <f t="shared" si="158"/>
        <v>20.833333333333332</v>
      </c>
    </row>
    <row r="143" spans="1:12" ht="15.75" thickBot="1" x14ac:dyDescent="0.3">
      <c r="A143" s="82"/>
      <c r="B143" s="16">
        <f>SUM(B137:B142)</f>
        <v>4554.68</v>
      </c>
      <c r="C143" s="16">
        <f>SUM(C137:C142)</f>
        <v>4554.68</v>
      </c>
      <c r="D143" s="17">
        <f t="shared" ref="D143:L143" si="160">SUM(D137:D142)</f>
        <v>199.99</v>
      </c>
      <c r="E143" s="17">
        <f t="shared" si="160"/>
        <v>4754.67</v>
      </c>
      <c r="F143" s="17">
        <f t="shared" si="160"/>
        <v>449.31631499999997</v>
      </c>
      <c r="G143" s="17">
        <f t="shared" si="160"/>
        <v>530.14570499999991</v>
      </c>
      <c r="H143" s="17">
        <f t="shared" si="160"/>
        <v>23.773350000000001</v>
      </c>
      <c r="I143" s="17">
        <f t="shared" si="160"/>
        <v>396.22250000000003</v>
      </c>
      <c r="J143" s="17">
        <f t="shared" si="160"/>
        <v>0</v>
      </c>
      <c r="K143" s="17">
        <f t="shared" si="160"/>
        <v>212.49999999999997</v>
      </c>
      <c r="L143" s="19">
        <f t="shared" si="160"/>
        <v>198.11125000000001</v>
      </c>
    </row>
    <row r="144" spans="1:12" x14ac:dyDescent="0.25">
      <c r="A144" s="20"/>
      <c r="B144" s="21"/>
      <c r="C144" s="22"/>
      <c r="D144" s="15"/>
      <c r="E144" s="15"/>
      <c r="F144" s="13">
        <f t="shared" si="154"/>
        <v>0</v>
      </c>
      <c r="G144" s="15"/>
      <c r="H144" s="15"/>
      <c r="I144" s="15"/>
      <c r="J144" s="15"/>
      <c r="K144" s="15"/>
      <c r="L144" s="24"/>
    </row>
    <row r="145" spans="1:12" x14ac:dyDescent="0.25">
      <c r="A145" s="83" t="s">
        <v>26</v>
      </c>
      <c r="B145" s="11">
        <v>425</v>
      </c>
      <c r="C145" s="12">
        <v>425</v>
      </c>
      <c r="D145" s="13"/>
      <c r="E145" s="13">
        <f t="shared" si="153"/>
        <v>425</v>
      </c>
      <c r="F145" s="13">
        <f t="shared" si="154"/>
        <v>40.162499999999994</v>
      </c>
      <c r="G145" s="13">
        <f t="shared" si="159"/>
        <v>47.387500000000003</v>
      </c>
      <c r="H145" s="13">
        <f t="shared" si="155"/>
        <v>2.125</v>
      </c>
      <c r="I145" s="13">
        <f t="shared" si="156"/>
        <v>35.416666666666664</v>
      </c>
      <c r="J145" s="13"/>
      <c r="K145" s="13">
        <f t="shared" si="157"/>
        <v>35.416666666666664</v>
      </c>
      <c r="L145" s="14">
        <f t="shared" si="158"/>
        <v>17.708333333333332</v>
      </c>
    </row>
    <row r="146" spans="1:12" x14ac:dyDescent="0.25">
      <c r="A146" s="83"/>
      <c r="B146" s="11">
        <v>85</v>
      </c>
      <c r="C146" s="12">
        <v>85</v>
      </c>
      <c r="D146" s="13"/>
      <c r="E146" s="13">
        <f t="shared" si="153"/>
        <v>85</v>
      </c>
      <c r="F146" s="13">
        <f t="shared" si="154"/>
        <v>8.0324999999999989</v>
      </c>
      <c r="G146" s="13">
        <f t="shared" si="159"/>
        <v>9.4775000000000009</v>
      </c>
      <c r="H146" s="13">
        <f t="shared" si="155"/>
        <v>0.42499999999999999</v>
      </c>
      <c r="I146" s="13">
        <f t="shared" si="156"/>
        <v>7.083333333333333</v>
      </c>
      <c r="J146" s="13">
        <v>0</v>
      </c>
      <c r="K146" s="13">
        <f t="shared" si="157"/>
        <v>35.416666666666664</v>
      </c>
      <c r="L146" s="14">
        <f t="shared" si="158"/>
        <v>3.5416666666666665</v>
      </c>
    </row>
    <row r="147" spans="1:12" x14ac:dyDescent="0.25">
      <c r="A147" s="83"/>
      <c r="B147" s="11">
        <v>429.68</v>
      </c>
      <c r="C147" s="12">
        <v>429.68</v>
      </c>
      <c r="D147" s="13"/>
      <c r="E147" s="13">
        <f t="shared" si="153"/>
        <v>429.68</v>
      </c>
      <c r="F147" s="13">
        <f t="shared" si="154"/>
        <v>40.604759999999992</v>
      </c>
      <c r="G147" s="13">
        <f t="shared" si="159"/>
        <v>47.909320000000001</v>
      </c>
      <c r="H147" s="13">
        <f t="shared" si="155"/>
        <v>2.1484000000000001</v>
      </c>
      <c r="I147" s="13">
        <f t="shared" si="156"/>
        <v>35.806666666666665</v>
      </c>
      <c r="J147" s="13">
        <v>0</v>
      </c>
      <c r="K147" s="13">
        <f t="shared" si="157"/>
        <v>35.416666666666664</v>
      </c>
      <c r="L147" s="14">
        <f t="shared" si="158"/>
        <v>17.903333333333332</v>
      </c>
    </row>
    <row r="148" spans="1:12" ht="15.75" thickBot="1" x14ac:dyDescent="0.3">
      <c r="A148" s="83"/>
      <c r="B148" s="25">
        <f>SUM(B145:B147)</f>
        <v>939.68000000000006</v>
      </c>
      <c r="C148" s="25">
        <f>SUM(C145:C147)</f>
        <v>939.68000000000006</v>
      </c>
      <c r="D148" s="26">
        <f t="shared" ref="D148:L148" si="161">SUM(D145:D147)</f>
        <v>0</v>
      </c>
      <c r="E148" s="26">
        <f t="shared" si="161"/>
        <v>939.68000000000006</v>
      </c>
      <c r="F148" s="26">
        <f t="shared" si="161"/>
        <v>88.799759999999992</v>
      </c>
      <c r="G148" s="26">
        <f t="shared" si="161"/>
        <v>104.77432</v>
      </c>
      <c r="H148" s="26">
        <f t="shared" si="161"/>
        <v>4.6983999999999995</v>
      </c>
      <c r="I148" s="26">
        <f t="shared" si="161"/>
        <v>78.306666666666672</v>
      </c>
      <c r="J148" s="26">
        <f t="shared" si="161"/>
        <v>0</v>
      </c>
      <c r="K148" s="26">
        <f t="shared" si="161"/>
        <v>106.25</v>
      </c>
      <c r="L148" s="29">
        <f t="shared" si="161"/>
        <v>39.153333333333336</v>
      </c>
    </row>
    <row r="149" spans="1:12" ht="15.75" thickTop="1" x14ac:dyDescent="0.25">
      <c r="A149" s="20"/>
      <c r="B149" s="21"/>
      <c r="C149" s="22"/>
      <c r="D149" s="15"/>
      <c r="E149" s="15"/>
      <c r="F149" s="13">
        <f t="shared" ref="F149:F151" si="162">+E149*9.45%</f>
        <v>0</v>
      </c>
      <c r="G149" s="15"/>
      <c r="H149" s="15"/>
      <c r="I149" s="15"/>
      <c r="J149" s="15"/>
      <c r="K149" s="15"/>
      <c r="L149" s="24"/>
    </row>
    <row r="150" spans="1:12" x14ac:dyDescent="0.25">
      <c r="A150" s="78" t="s">
        <v>27</v>
      </c>
      <c r="B150" s="11">
        <v>2247</v>
      </c>
      <c r="C150" s="12">
        <v>2247</v>
      </c>
      <c r="D150" s="13"/>
      <c r="E150" s="13">
        <f t="shared" si="153"/>
        <v>2247</v>
      </c>
      <c r="F150" s="13">
        <f t="shared" si="162"/>
        <v>212.34149999999997</v>
      </c>
      <c r="G150" s="13">
        <f t="shared" si="159"/>
        <v>250.54050000000001</v>
      </c>
      <c r="H150" s="13">
        <f t="shared" si="155"/>
        <v>11.234999999999999</v>
      </c>
      <c r="I150" s="13">
        <f t="shared" si="156"/>
        <v>187.25</v>
      </c>
      <c r="J150" s="13"/>
      <c r="K150" s="13">
        <f t="shared" si="157"/>
        <v>35.416666666666664</v>
      </c>
      <c r="L150" s="14">
        <f t="shared" si="158"/>
        <v>93.625</v>
      </c>
    </row>
    <row r="151" spans="1:12" x14ac:dyDescent="0.25">
      <c r="A151" s="78"/>
      <c r="B151" s="11">
        <v>800</v>
      </c>
      <c r="C151" s="12">
        <v>800</v>
      </c>
      <c r="D151" s="13"/>
      <c r="E151" s="13">
        <f t="shared" si="153"/>
        <v>800</v>
      </c>
      <c r="F151" s="13">
        <f t="shared" si="162"/>
        <v>75.599999999999994</v>
      </c>
      <c r="G151" s="13">
        <f t="shared" si="159"/>
        <v>89.2</v>
      </c>
      <c r="H151" s="13">
        <f t="shared" si="155"/>
        <v>4</v>
      </c>
      <c r="I151" s="13">
        <f t="shared" si="156"/>
        <v>66.666666666666671</v>
      </c>
      <c r="J151" s="13">
        <v>0</v>
      </c>
      <c r="K151" s="13">
        <f t="shared" si="157"/>
        <v>35.416666666666664</v>
      </c>
      <c r="L151" s="14">
        <f t="shared" si="158"/>
        <v>33.333333333333336</v>
      </c>
    </row>
    <row r="152" spans="1:12" ht="15.75" thickBot="1" x14ac:dyDescent="0.3">
      <c r="A152" s="78"/>
      <c r="B152" s="30">
        <f>SUM(B150:B151)</f>
        <v>3047</v>
      </c>
      <c r="C152" s="30">
        <f>SUM(C150:C151)</f>
        <v>3047</v>
      </c>
      <c r="D152" s="31">
        <f t="shared" ref="D152:L152" si="163">SUM(D150:D151)</f>
        <v>0</v>
      </c>
      <c r="E152" s="31">
        <f t="shared" si="163"/>
        <v>3047</v>
      </c>
      <c r="F152" s="31">
        <f t="shared" si="163"/>
        <v>287.94149999999996</v>
      </c>
      <c r="G152" s="31">
        <f t="shared" si="163"/>
        <v>339.7405</v>
      </c>
      <c r="H152" s="31">
        <f t="shared" si="163"/>
        <v>15.234999999999999</v>
      </c>
      <c r="I152" s="31">
        <f t="shared" si="163"/>
        <v>253.91666666666669</v>
      </c>
      <c r="J152" s="31">
        <f t="shared" si="163"/>
        <v>0</v>
      </c>
      <c r="K152" s="31">
        <f t="shared" si="163"/>
        <v>70.833333333333329</v>
      </c>
      <c r="L152" s="33">
        <f t="shared" si="163"/>
        <v>126.95833333333334</v>
      </c>
    </row>
    <row r="153" spans="1:12" ht="15.75" thickTop="1" x14ac:dyDescent="0.25">
      <c r="A153" s="20"/>
      <c r="B153" s="21"/>
      <c r="C153" s="22"/>
      <c r="D153" s="15"/>
      <c r="E153" s="15"/>
      <c r="F153" s="13">
        <f t="shared" ref="F153:F154" si="164">+E153*9.45%</f>
        <v>0</v>
      </c>
      <c r="G153" s="15"/>
      <c r="H153" s="15"/>
      <c r="I153" s="15"/>
      <c r="J153" s="15"/>
      <c r="K153" s="15"/>
      <c r="L153" s="24"/>
    </row>
    <row r="154" spans="1:12" x14ac:dyDescent="0.25">
      <c r="A154" s="84" t="s">
        <v>15</v>
      </c>
      <c r="B154" s="11">
        <v>653.27</v>
      </c>
      <c r="C154" s="12">
        <v>653.27</v>
      </c>
      <c r="D154" s="13">
        <v>261.27999999999997</v>
      </c>
      <c r="E154" s="13">
        <f t="shared" si="153"/>
        <v>914.55</v>
      </c>
      <c r="F154" s="13">
        <f t="shared" si="164"/>
        <v>86.424974999999989</v>
      </c>
      <c r="G154" s="13">
        <f t="shared" si="159"/>
        <v>101.972325</v>
      </c>
      <c r="H154" s="13">
        <f t="shared" si="155"/>
        <v>4.5727500000000001</v>
      </c>
      <c r="I154" s="13">
        <f t="shared" si="156"/>
        <v>76.212499999999991</v>
      </c>
      <c r="J154" s="13"/>
      <c r="K154" s="13">
        <f t="shared" si="157"/>
        <v>35.416666666666664</v>
      </c>
      <c r="L154" s="14">
        <f t="shared" si="158"/>
        <v>38.106249999999996</v>
      </c>
    </row>
    <row r="155" spans="1:12" ht="15.75" thickBot="1" x14ac:dyDescent="0.3">
      <c r="A155" s="84"/>
      <c r="B155" s="48">
        <f>SUM(B154)</f>
        <v>653.27</v>
      </c>
      <c r="C155" s="48">
        <f>SUM(C154)</f>
        <v>653.27</v>
      </c>
      <c r="D155" s="49">
        <f t="shared" ref="D155:L155" si="165">SUM(D154)</f>
        <v>261.27999999999997</v>
      </c>
      <c r="E155" s="49">
        <f t="shared" si="165"/>
        <v>914.55</v>
      </c>
      <c r="F155" s="49">
        <f t="shared" si="165"/>
        <v>86.424974999999989</v>
      </c>
      <c r="G155" s="49">
        <f t="shared" si="165"/>
        <v>101.972325</v>
      </c>
      <c r="H155" s="49">
        <f t="shared" si="165"/>
        <v>4.5727500000000001</v>
      </c>
      <c r="I155" s="49">
        <f t="shared" si="165"/>
        <v>76.212499999999991</v>
      </c>
      <c r="J155" s="49">
        <f t="shared" si="165"/>
        <v>0</v>
      </c>
      <c r="K155" s="49">
        <f t="shared" si="165"/>
        <v>35.416666666666664</v>
      </c>
      <c r="L155" s="50">
        <f t="shared" si="165"/>
        <v>38.106249999999996</v>
      </c>
    </row>
    <row r="156" spans="1:12" ht="15.75" thickTop="1" x14ac:dyDescent="0.25">
      <c r="A156" s="20"/>
      <c r="B156" s="21"/>
      <c r="C156" s="22"/>
      <c r="D156" s="15"/>
      <c r="E156" s="15"/>
      <c r="F156" s="15"/>
      <c r="G156" s="15"/>
      <c r="H156" s="15"/>
      <c r="I156" s="15"/>
      <c r="J156" s="15"/>
      <c r="K156" s="15"/>
      <c r="L156" s="24"/>
    </row>
    <row r="157" spans="1:12" ht="15.75" thickBot="1" x14ac:dyDescent="0.3">
      <c r="A157" s="42" t="s">
        <v>16</v>
      </c>
      <c r="B157" s="43">
        <f>+B143+B148+B152+B155</f>
        <v>9194.630000000001</v>
      </c>
      <c r="C157" s="43">
        <f>+C143+C148+C152+C155</f>
        <v>9194.630000000001</v>
      </c>
      <c r="D157" s="43">
        <f t="shared" ref="D157:L157" si="166">+D143+D148+D152+D155</f>
        <v>461.27</v>
      </c>
      <c r="E157" s="43">
        <f t="shared" si="166"/>
        <v>9655.9</v>
      </c>
      <c r="F157" s="43">
        <f t="shared" si="166"/>
        <v>912.48254999999983</v>
      </c>
      <c r="G157" s="43">
        <f t="shared" si="166"/>
        <v>1076.63285</v>
      </c>
      <c r="H157" s="43">
        <f t="shared" si="166"/>
        <v>48.279499999999999</v>
      </c>
      <c r="I157" s="43">
        <f t="shared" si="166"/>
        <v>804.65833333333342</v>
      </c>
      <c r="J157" s="43">
        <f t="shared" si="166"/>
        <v>0</v>
      </c>
      <c r="K157" s="43">
        <f t="shared" si="166"/>
        <v>425</v>
      </c>
      <c r="L157" s="43">
        <f t="shared" si="166"/>
        <v>402.32916666666671</v>
      </c>
    </row>
    <row r="162" spans="1:12" ht="15.75" thickBot="1" x14ac:dyDescent="0.3">
      <c r="A162" t="s">
        <v>23</v>
      </c>
    </row>
    <row r="163" spans="1:12" ht="45.75" thickBot="1" x14ac:dyDescent="0.3">
      <c r="A163" s="1" t="s">
        <v>0</v>
      </c>
      <c r="B163" s="2" t="s">
        <v>1</v>
      </c>
      <c r="C163" s="3" t="s">
        <v>2</v>
      </c>
      <c r="D163" s="4" t="s">
        <v>3</v>
      </c>
      <c r="E163" s="4" t="s">
        <v>4</v>
      </c>
      <c r="F163" s="4" t="s">
        <v>6</v>
      </c>
      <c r="G163" s="4" t="s">
        <v>5</v>
      </c>
      <c r="H163" s="4" t="s">
        <v>7</v>
      </c>
      <c r="I163" s="4" t="s">
        <v>8</v>
      </c>
      <c r="J163" s="4"/>
      <c r="K163" s="4" t="s">
        <v>9</v>
      </c>
      <c r="L163" s="5" t="s">
        <v>10</v>
      </c>
    </row>
    <row r="164" spans="1:12" x14ac:dyDescent="0.25">
      <c r="A164" s="80" t="s">
        <v>11</v>
      </c>
      <c r="B164" s="6">
        <v>525</v>
      </c>
      <c r="C164" s="7">
        <v>525</v>
      </c>
      <c r="D164" s="8"/>
      <c r="E164" s="8">
        <f>+B164+D164</f>
        <v>525</v>
      </c>
      <c r="F164" s="13">
        <f t="shared" ref="F164:F169" si="167">+E164*9.45%</f>
        <v>49.61249999999999</v>
      </c>
      <c r="G164" s="8">
        <f>+E164*11.15%</f>
        <v>58.537500000000001</v>
      </c>
      <c r="H164" s="8">
        <f>+E164*0.5%</f>
        <v>2.625</v>
      </c>
      <c r="I164" s="8">
        <f>(+B164+D164)/12</f>
        <v>43.75</v>
      </c>
      <c r="J164" s="8"/>
      <c r="K164" s="8">
        <f>425/12</f>
        <v>35.416666666666664</v>
      </c>
      <c r="L164" s="10">
        <f>(+B164+D164)/24</f>
        <v>21.875</v>
      </c>
    </row>
    <row r="165" spans="1:12" x14ac:dyDescent="0.25">
      <c r="A165" s="81"/>
      <c r="B165" s="11">
        <v>1500</v>
      </c>
      <c r="C165" s="12">
        <v>712.5</v>
      </c>
      <c r="D165" s="13"/>
      <c r="E165" s="13">
        <f t="shared" ref="E165:E181" si="168">+B165+D165</f>
        <v>1500</v>
      </c>
      <c r="F165" s="13">
        <f t="shared" si="167"/>
        <v>141.74999999999997</v>
      </c>
      <c r="G165" s="13">
        <f>+E165*11.15%</f>
        <v>167.25</v>
      </c>
      <c r="H165" s="13">
        <f t="shared" ref="H165:H181" si="169">+E165*0.5%</f>
        <v>7.5</v>
      </c>
      <c r="I165" s="13">
        <f t="shared" ref="I165:I181" si="170">(+B165+D165)/12</f>
        <v>125</v>
      </c>
      <c r="J165" s="13"/>
      <c r="K165" s="13">
        <f t="shared" ref="K165:K181" si="171">425/12</f>
        <v>35.416666666666664</v>
      </c>
      <c r="L165" s="14">
        <f t="shared" ref="L165:L181" si="172">(+B165+D165)/24</f>
        <v>62.5</v>
      </c>
    </row>
    <row r="166" spans="1:12" x14ac:dyDescent="0.25">
      <c r="A166" s="81"/>
      <c r="B166" s="11">
        <v>600</v>
      </c>
      <c r="C166" s="12">
        <v>600</v>
      </c>
      <c r="D166" s="13">
        <v>199.99</v>
      </c>
      <c r="E166" s="13">
        <f t="shared" si="168"/>
        <v>799.99</v>
      </c>
      <c r="F166" s="13">
        <f t="shared" si="167"/>
        <v>75.599054999999993</v>
      </c>
      <c r="G166" s="13">
        <f>+E166*11.15%</f>
        <v>89.198885000000004</v>
      </c>
      <c r="H166" s="13">
        <f t="shared" si="169"/>
        <v>3.9999500000000001</v>
      </c>
      <c r="I166" s="13">
        <f t="shared" si="170"/>
        <v>66.665833333333339</v>
      </c>
      <c r="J166" s="13"/>
      <c r="K166" s="13">
        <f t="shared" si="171"/>
        <v>35.416666666666664</v>
      </c>
      <c r="L166" s="14">
        <f t="shared" si="172"/>
        <v>33.332916666666669</v>
      </c>
    </row>
    <row r="167" spans="1:12" x14ac:dyDescent="0.25">
      <c r="A167" s="81"/>
      <c r="B167" s="11">
        <v>429.68</v>
      </c>
      <c r="C167" s="12">
        <v>429.68</v>
      </c>
      <c r="D167" s="13"/>
      <c r="E167" s="13">
        <f t="shared" si="168"/>
        <v>429.68</v>
      </c>
      <c r="F167" s="13">
        <f t="shared" si="167"/>
        <v>40.604759999999992</v>
      </c>
      <c r="G167" s="13">
        <f t="shared" ref="G167:G181" si="173">+E167*11.15%</f>
        <v>47.909320000000001</v>
      </c>
      <c r="H167" s="13">
        <f t="shared" si="169"/>
        <v>2.1484000000000001</v>
      </c>
      <c r="I167" s="13">
        <f t="shared" si="170"/>
        <v>35.806666666666665</v>
      </c>
      <c r="J167" s="13"/>
      <c r="K167" s="13">
        <f t="shared" si="171"/>
        <v>35.416666666666664</v>
      </c>
      <c r="L167" s="14">
        <f t="shared" si="172"/>
        <v>17.903333333333332</v>
      </c>
    </row>
    <row r="168" spans="1:12" x14ac:dyDescent="0.25">
      <c r="A168" s="81"/>
      <c r="B168" s="11">
        <v>1000</v>
      </c>
      <c r="C168" s="12">
        <v>1000</v>
      </c>
      <c r="D168" s="13"/>
      <c r="E168" s="13">
        <f t="shared" si="168"/>
        <v>1000</v>
      </c>
      <c r="F168" s="13">
        <f t="shared" si="167"/>
        <v>94.499999999999986</v>
      </c>
      <c r="G168" s="13">
        <f t="shared" si="173"/>
        <v>111.5</v>
      </c>
      <c r="H168" s="13">
        <f t="shared" si="169"/>
        <v>5</v>
      </c>
      <c r="I168" s="13">
        <f t="shared" si="170"/>
        <v>83.333333333333329</v>
      </c>
      <c r="J168" s="13"/>
      <c r="K168" s="13">
        <f t="shared" si="171"/>
        <v>35.416666666666664</v>
      </c>
      <c r="L168" s="14">
        <f t="shared" si="172"/>
        <v>41.666666666666664</v>
      </c>
    </row>
    <row r="169" spans="1:12" x14ac:dyDescent="0.25">
      <c r="A169" s="81"/>
      <c r="B169" s="11">
        <v>500</v>
      </c>
      <c r="C169" s="12">
        <v>500</v>
      </c>
      <c r="D169" s="13"/>
      <c r="E169" s="13">
        <f t="shared" si="168"/>
        <v>500</v>
      </c>
      <c r="F169" s="13">
        <f t="shared" si="167"/>
        <v>47.249999999999993</v>
      </c>
      <c r="G169" s="13">
        <f t="shared" si="173"/>
        <v>55.75</v>
      </c>
      <c r="H169" s="13">
        <f t="shared" si="169"/>
        <v>2.5</v>
      </c>
      <c r="I169" s="13">
        <f t="shared" si="170"/>
        <v>41.666666666666664</v>
      </c>
      <c r="J169" s="13"/>
      <c r="K169" s="13">
        <f t="shared" si="171"/>
        <v>35.416666666666664</v>
      </c>
      <c r="L169" s="14">
        <f t="shared" si="172"/>
        <v>20.833333333333332</v>
      </c>
    </row>
    <row r="170" spans="1:12" ht="15.75" thickBot="1" x14ac:dyDescent="0.3">
      <c r="A170" s="82"/>
      <c r="B170" s="16">
        <f>SUM(B164:B169)</f>
        <v>4554.68</v>
      </c>
      <c r="C170" s="16">
        <f>SUM(C164:C169)</f>
        <v>3767.18</v>
      </c>
      <c r="D170" s="17">
        <f t="shared" ref="D170:L170" si="174">SUM(D164:D169)</f>
        <v>199.99</v>
      </c>
      <c r="E170" s="17">
        <f t="shared" si="174"/>
        <v>4754.67</v>
      </c>
      <c r="F170" s="17">
        <f t="shared" si="174"/>
        <v>449.31631499999997</v>
      </c>
      <c r="G170" s="17">
        <f t="shared" si="174"/>
        <v>530.14570499999991</v>
      </c>
      <c r="H170" s="17">
        <f t="shared" si="174"/>
        <v>23.773350000000001</v>
      </c>
      <c r="I170" s="17">
        <f t="shared" si="174"/>
        <v>396.22250000000003</v>
      </c>
      <c r="J170" s="17">
        <f t="shared" si="174"/>
        <v>0</v>
      </c>
      <c r="K170" s="17">
        <f t="shared" si="174"/>
        <v>212.49999999999997</v>
      </c>
      <c r="L170" s="19">
        <f t="shared" si="174"/>
        <v>198.11125000000001</v>
      </c>
    </row>
    <row r="171" spans="1:12" x14ac:dyDescent="0.25">
      <c r="A171" s="20"/>
      <c r="B171" s="21"/>
      <c r="C171" s="22"/>
      <c r="D171" s="15"/>
      <c r="E171" s="15"/>
      <c r="F171" s="15"/>
      <c r="G171" s="15"/>
      <c r="H171" s="15"/>
      <c r="I171" s="15"/>
      <c r="J171" s="15"/>
      <c r="K171" s="15"/>
      <c r="L171" s="24"/>
    </row>
    <row r="172" spans="1:12" x14ac:dyDescent="0.25">
      <c r="A172" s="83" t="s">
        <v>26</v>
      </c>
      <c r="B172" s="11">
        <v>425</v>
      </c>
      <c r="C172" s="12">
        <v>425</v>
      </c>
      <c r="D172" s="13"/>
      <c r="E172" s="13">
        <f t="shared" si="168"/>
        <v>425</v>
      </c>
      <c r="F172" s="13">
        <f t="shared" ref="F172:F174" si="175">+E172*9.45%</f>
        <v>40.162499999999994</v>
      </c>
      <c r="G172" s="13">
        <f t="shared" si="173"/>
        <v>47.387500000000003</v>
      </c>
      <c r="H172" s="13">
        <f t="shared" si="169"/>
        <v>2.125</v>
      </c>
      <c r="I172" s="13">
        <f t="shared" si="170"/>
        <v>35.416666666666664</v>
      </c>
      <c r="J172" s="13"/>
      <c r="K172" s="13">
        <f t="shared" si="171"/>
        <v>35.416666666666664</v>
      </c>
      <c r="L172" s="14">
        <f t="shared" si="172"/>
        <v>17.708333333333332</v>
      </c>
    </row>
    <row r="173" spans="1:12" x14ac:dyDescent="0.25">
      <c r="A173" s="83"/>
      <c r="B173" s="11">
        <v>85</v>
      </c>
      <c r="C173" s="12">
        <v>85</v>
      </c>
      <c r="D173" s="13"/>
      <c r="E173" s="13">
        <f t="shared" si="168"/>
        <v>85</v>
      </c>
      <c r="F173" s="13">
        <f t="shared" si="175"/>
        <v>8.0324999999999989</v>
      </c>
      <c r="G173" s="13">
        <f t="shared" si="173"/>
        <v>9.4775000000000009</v>
      </c>
      <c r="H173" s="13">
        <f t="shared" si="169"/>
        <v>0.42499999999999999</v>
      </c>
      <c r="I173" s="13">
        <f t="shared" si="170"/>
        <v>7.083333333333333</v>
      </c>
      <c r="J173" s="13"/>
      <c r="K173" s="13">
        <f t="shared" si="171"/>
        <v>35.416666666666664</v>
      </c>
      <c r="L173" s="14">
        <f t="shared" si="172"/>
        <v>3.5416666666666665</v>
      </c>
    </row>
    <row r="174" spans="1:12" x14ac:dyDescent="0.25">
      <c r="A174" s="83"/>
      <c r="B174" s="11">
        <v>429.68</v>
      </c>
      <c r="C174" s="12">
        <v>429.68</v>
      </c>
      <c r="D174" s="13"/>
      <c r="E174" s="13">
        <f t="shared" si="168"/>
        <v>429.68</v>
      </c>
      <c r="F174" s="13">
        <f t="shared" si="175"/>
        <v>40.604759999999992</v>
      </c>
      <c r="G174" s="13">
        <f t="shared" si="173"/>
        <v>47.909320000000001</v>
      </c>
      <c r="H174" s="13">
        <f t="shared" si="169"/>
        <v>2.1484000000000001</v>
      </c>
      <c r="I174" s="13">
        <f t="shared" si="170"/>
        <v>35.806666666666665</v>
      </c>
      <c r="J174" s="13"/>
      <c r="K174" s="13">
        <f t="shared" si="171"/>
        <v>35.416666666666664</v>
      </c>
      <c r="L174" s="14">
        <f t="shared" si="172"/>
        <v>17.903333333333332</v>
      </c>
    </row>
    <row r="175" spans="1:12" ht="15.75" thickBot="1" x14ac:dyDescent="0.3">
      <c r="A175" s="83"/>
      <c r="B175" s="25">
        <f>SUM(B172:B174)</f>
        <v>939.68000000000006</v>
      </c>
      <c r="C175" s="25">
        <f>SUM(C172:C174)</f>
        <v>939.68000000000006</v>
      </c>
      <c r="D175" s="26">
        <f t="shared" ref="D175:L175" si="176">SUM(D172:D174)</f>
        <v>0</v>
      </c>
      <c r="E175" s="26">
        <f t="shared" si="176"/>
        <v>939.68000000000006</v>
      </c>
      <c r="F175" s="26">
        <f t="shared" si="176"/>
        <v>88.799759999999992</v>
      </c>
      <c r="G175" s="26">
        <f t="shared" si="176"/>
        <v>104.77432</v>
      </c>
      <c r="H175" s="26">
        <f t="shared" si="176"/>
        <v>4.6983999999999995</v>
      </c>
      <c r="I175" s="26">
        <f t="shared" si="176"/>
        <v>78.306666666666672</v>
      </c>
      <c r="J175" s="26">
        <f t="shared" si="176"/>
        <v>0</v>
      </c>
      <c r="K175" s="26">
        <f t="shared" si="176"/>
        <v>106.25</v>
      </c>
      <c r="L175" s="29">
        <f t="shared" si="176"/>
        <v>39.153333333333336</v>
      </c>
    </row>
    <row r="176" spans="1:12" ht="15.75" thickTop="1" x14ac:dyDescent="0.25">
      <c r="A176" s="20"/>
      <c r="B176" s="21"/>
      <c r="C176" s="22"/>
      <c r="D176" s="15"/>
      <c r="E176" s="15"/>
      <c r="F176" s="15"/>
      <c r="G176" s="15"/>
      <c r="H176" s="15"/>
      <c r="I176" s="15"/>
      <c r="J176" s="15"/>
      <c r="K176" s="15"/>
      <c r="L176" s="24"/>
    </row>
    <row r="177" spans="1:15" x14ac:dyDescent="0.25">
      <c r="A177" s="78" t="s">
        <v>27</v>
      </c>
      <c r="B177" s="11">
        <v>2247</v>
      </c>
      <c r="C177" s="12">
        <v>2247</v>
      </c>
      <c r="D177" s="13"/>
      <c r="E177" s="13">
        <f t="shared" si="168"/>
        <v>2247</v>
      </c>
      <c r="F177" s="13">
        <f t="shared" ref="F177:F178" si="177">+E177*9.45%</f>
        <v>212.34149999999997</v>
      </c>
      <c r="G177" s="13">
        <f t="shared" si="173"/>
        <v>250.54050000000001</v>
      </c>
      <c r="H177" s="13">
        <f t="shared" si="169"/>
        <v>11.234999999999999</v>
      </c>
      <c r="I177" s="13">
        <f t="shared" si="170"/>
        <v>187.25</v>
      </c>
      <c r="J177" s="13"/>
      <c r="K177" s="13">
        <f t="shared" si="171"/>
        <v>35.416666666666664</v>
      </c>
      <c r="L177" s="14">
        <f t="shared" si="172"/>
        <v>93.625</v>
      </c>
    </row>
    <row r="178" spans="1:15" x14ac:dyDescent="0.25">
      <c r="A178" s="78"/>
      <c r="B178" s="11">
        <v>800</v>
      </c>
      <c r="C178" s="12">
        <v>800</v>
      </c>
      <c r="D178" s="13"/>
      <c r="E178" s="13">
        <f t="shared" si="168"/>
        <v>800</v>
      </c>
      <c r="F178" s="13">
        <f t="shared" si="177"/>
        <v>75.599999999999994</v>
      </c>
      <c r="G178" s="13">
        <f t="shared" si="173"/>
        <v>89.2</v>
      </c>
      <c r="H178" s="13">
        <f t="shared" si="169"/>
        <v>4</v>
      </c>
      <c r="I178" s="13">
        <f t="shared" si="170"/>
        <v>66.666666666666671</v>
      </c>
      <c r="J178" s="13"/>
      <c r="K178" s="13">
        <f t="shared" si="171"/>
        <v>35.416666666666664</v>
      </c>
      <c r="L178" s="14">
        <f t="shared" si="172"/>
        <v>33.333333333333336</v>
      </c>
    </row>
    <row r="179" spans="1:15" ht="15.75" thickBot="1" x14ac:dyDescent="0.3">
      <c r="A179" s="78"/>
      <c r="B179" s="30">
        <f>SUM(B177:B178)</f>
        <v>3047</v>
      </c>
      <c r="C179" s="30">
        <f>SUM(C177:C178)</f>
        <v>3047</v>
      </c>
      <c r="D179" s="31">
        <f t="shared" ref="D179:L179" si="178">SUM(D177:D178)</f>
        <v>0</v>
      </c>
      <c r="E179" s="31">
        <f t="shared" si="178"/>
        <v>3047</v>
      </c>
      <c r="F179" s="31">
        <f t="shared" si="178"/>
        <v>287.94149999999996</v>
      </c>
      <c r="G179" s="31">
        <f t="shared" si="178"/>
        <v>339.7405</v>
      </c>
      <c r="H179" s="31">
        <f t="shared" si="178"/>
        <v>15.234999999999999</v>
      </c>
      <c r="I179" s="31">
        <f t="shared" si="178"/>
        <v>253.91666666666669</v>
      </c>
      <c r="J179" s="31">
        <f t="shared" si="178"/>
        <v>0</v>
      </c>
      <c r="K179" s="31">
        <f t="shared" si="178"/>
        <v>70.833333333333329</v>
      </c>
      <c r="L179" s="33">
        <f t="shared" si="178"/>
        <v>126.95833333333334</v>
      </c>
    </row>
    <row r="180" spans="1:15" ht="15.75" thickTop="1" x14ac:dyDescent="0.25">
      <c r="A180" s="20"/>
      <c r="B180" s="21"/>
      <c r="C180" s="22"/>
      <c r="D180" s="15"/>
      <c r="E180" s="15"/>
      <c r="F180" s="15"/>
      <c r="G180" s="15"/>
      <c r="H180" s="15"/>
      <c r="I180" s="15"/>
      <c r="J180" s="15"/>
      <c r="K180" s="15"/>
      <c r="L180" s="24"/>
    </row>
    <row r="181" spans="1:15" x14ac:dyDescent="0.25">
      <c r="A181" s="84" t="s">
        <v>15</v>
      </c>
      <c r="B181" s="11">
        <v>653.27</v>
      </c>
      <c r="C181" s="12">
        <v>653.27</v>
      </c>
      <c r="D181" s="13">
        <v>174.18</v>
      </c>
      <c r="E181" s="13">
        <f t="shared" si="168"/>
        <v>827.45</v>
      </c>
      <c r="F181" s="13">
        <f t="shared" ref="F181" si="179">+E181*9.45%</f>
        <v>78.194024999999996</v>
      </c>
      <c r="G181" s="13">
        <f t="shared" si="173"/>
        <v>92.260675000000006</v>
      </c>
      <c r="H181" s="13">
        <f t="shared" si="169"/>
        <v>4.1372499999999999</v>
      </c>
      <c r="I181" s="13">
        <f t="shared" si="170"/>
        <v>68.954166666666666</v>
      </c>
      <c r="J181" s="13"/>
      <c r="K181" s="13">
        <f t="shared" si="171"/>
        <v>35.416666666666664</v>
      </c>
      <c r="L181" s="14">
        <f t="shared" si="172"/>
        <v>34.477083333333333</v>
      </c>
    </row>
    <row r="182" spans="1:15" ht="15.75" thickBot="1" x14ac:dyDescent="0.3">
      <c r="A182" s="84"/>
      <c r="B182" s="48">
        <f>SUM(B181)</f>
        <v>653.27</v>
      </c>
      <c r="C182" s="48">
        <f>SUM(C181)</f>
        <v>653.27</v>
      </c>
      <c r="D182" s="49">
        <f t="shared" ref="D182:L182" si="180">SUM(D181)</f>
        <v>174.18</v>
      </c>
      <c r="E182" s="49">
        <f t="shared" si="180"/>
        <v>827.45</v>
      </c>
      <c r="F182" s="49">
        <f t="shared" si="180"/>
        <v>78.194024999999996</v>
      </c>
      <c r="G182" s="49">
        <f t="shared" si="180"/>
        <v>92.260675000000006</v>
      </c>
      <c r="H182" s="49">
        <f t="shared" si="180"/>
        <v>4.1372499999999999</v>
      </c>
      <c r="I182" s="49">
        <f t="shared" si="180"/>
        <v>68.954166666666666</v>
      </c>
      <c r="J182" s="49">
        <f t="shared" si="180"/>
        <v>0</v>
      </c>
      <c r="K182" s="49">
        <f t="shared" si="180"/>
        <v>35.416666666666664</v>
      </c>
      <c r="L182" s="50">
        <f t="shared" si="180"/>
        <v>34.477083333333333</v>
      </c>
    </row>
    <row r="183" spans="1:15" ht="15.75" thickTop="1" x14ac:dyDescent="0.25">
      <c r="A183" s="20"/>
      <c r="B183" s="21"/>
      <c r="C183" s="22"/>
      <c r="D183" s="15"/>
      <c r="E183" s="15"/>
      <c r="F183" s="15"/>
      <c r="G183" s="15"/>
      <c r="H183" s="15"/>
      <c r="I183" s="15"/>
      <c r="J183" s="15"/>
      <c r="K183" s="15"/>
      <c r="L183" s="24"/>
    </row>
    <row r="184" spans="1:15" ht="15.75" thickBot="1" x14ac:dyDescent="0.3">
      <c r="A184" s="42" t="s">
        <v>16</v>
      </c>
      <c r="B184" s="43">
        <f>+B170+B175+B179+B182</f>
        <v>9194.630000000001</v>
      </c>
      <c r="C184" s="43">
        <f>+C170+C175+C179+C182</f>
        <v>8407.1299999999992</v>
      </c>
      <c r="D184" s="43">
        <f t="shared" ref="D184:L184" si="181">+D170+D175+D179+D182</f>
        <v>374.17</v>
      </c>
      <c r="E184" s="43">
        <f t="shared" si="181"/>
        <v>9568.8000000000011</v>
      </c>
      <c r="F184" s="43">
        <f t="shared" si="181"/>
        <v>904.25159999999983</v>
      </c>
      <c r="G184" s="43">
        <f t="shared" si="181"/>
        <v>1066.9212</v>
      </c>
      <c r="H184" s="43">
        <f t="shared" si="181"/>
        <v>47.844000000000001</v>
      </c>
      <c r="I184" s="43">
        <f t="shared" si="181"/>
        <v>797.40000000000009</v>
      </c>
      <c r="J184" s="43">
        <f t="shared" si="181"/>
        <v>0</v>
      </c>
      <c r="K184" s="43">
        <f t="shared" si="181"/>
        <v>425</v>
      </c>
      <c r="L184" s="43">
        <f t="shared" si="181"/>
        <v>398.70000000000005</v>
      </c>
    </row>
    <row r="187" spans="1:15" ht="15.75" thickBot="1" x14ac:dyDescent="0.3">
      <c r="A187" t="s">
        <v>24</v>
      </c>
    </row>
    <row r="188" spans="1:15" ht="45.75" thickBot="1" x14ac:dyDescent="0.3">
      <c r="A188" s="1" t="s">
        <v>0</v>
      </c>
      <c r="B188" s="2" t="s">
        <v>1</v>
      </c>
      <c r="C188" s="3" t="s">
        <v>2</v>
      </c>
      <c r="D188" s="4" t="s">
        <v>3</v>
      </c>
      <c r="E188" s="4" t="s">
        <v>4</v>
      </c>
      <c r="F188" s="4" t="s">
        <v>6</v>
      </c>
      <c r="G188" s="4" t="s">
        <v>5</v>
      </c>
      <c r="H188" s="4" t="s">
        <v>7</v>
      </c>
      <c r="I188" s="4" t="s">
        <v>8</v>
      </c>
      <c r="J188" s="4"/>
      <c r="K188" s="4" t="s">
        <v>9</v>
      </c>
      <c r="L188" s="5" t="s">
        <v>10</v>
      </c>
    </row>
    <row r="189" spans="1:15" x14ac:dyDescent="0.25">
      <c r="A189" s="80" t="s">
        <v>11</v>
      </c>
      <c r="B189" s="6">
        <v>525</v>
      </c>
      <c r="C189" s="7">
        <v>525</v>
      </c>
      <c r="D189" s="8"/>
      <c r="E189" s="8">
        <f>+B189+D189</f>
        <v>525</v>
      </c>
      <c r="F189" s="13">
        <f t="shared" ref="F189:F194" si="182">+E189*9.45%</f>
        <v>49.61249999999999</v>
      </c>
      <c r="G189" s="8">
        <f>+E189*11.15%</f>
        <v>58.537500000000001</v>
      </c>
      <c r="H189" s="8">
        <f>+E189*0.5%</f>
        <v>2.625</v>
      </c>
      <c r="I189" s="67">
        <f>(+B189+D189)/12</f>
        <v>43.75</v>
      </c>
      <c r="J189" s="8"/>
      <c r="K189" s="67">
        <f>425/12</f>
        <v>35.416666666666664</v>
      </c>
      <c r="L189" s="10">
        <f>(+B189+D189)/24</f>
        <v>21.875</v>
      </c>
    </row>
    <row r="190" spans="1:15" x14ac:dyDescent="0.25">
      <c r="A190" s="81"/>
      <c r="B190" s="11">
        <v>1500</v>
      </c>
      <c r="C190" s="12">
        <v>375</v>
      </c>
      <c r="D190" s="13"/>
      <c r="E190" s="13">
        <f t="shared" ref="E190:E194" si="183">+B190+D190</f>
        <v>1500</v>
      </c>
      <c r="F190" s="13">
        <f t="shared" si="182"/>
        <v>141.74999999999997</v>
      </c>
      <c r="G190" s="13">
        <f>+E190*11.15%</f>
        <v>167.25</v>
      </c>
      <c r="H190" s="13">
        <f t="shared" ref="H190:H194" si="184">+E190*0.5%</f>
        <v>7.5</v>
      </c>
      <c r="I190" s="66">
        <f t="shared" ref="I190:I194" si="185">(+B190+D190)/12</f>
        <v>125</v>
      </c>
      <c r="J190" s="13"/>
      <c r="K190" s="66">
        <f t="shared" ref="K190:K206" si="186">425/12</f>
        <v>35.416666666666664</v>
      </c>
      <c r="L190" s="14">
        <f t="shared" ref="L190:L194" si="187">(+B190+D190)/24</f>
        <v>62.5</v>
      </c>
    </row>
    <row r="191" spans="1:15" x14ac:dyDescent="0.25">
      <c r="A191" s="81"/>
      <c r="B191" s="11">
        <v>600</v>
      </c>
      <c r="C191" s="12">
        <v>300</v>
      </c>
      <c r="D191" s="13">
        <v>199.99</v>
      </c>
      <c r="E191" s="13">
        <f t="shared" si="183"/>
        <v>799.99</v>
      </c>
      <c r="F191" s="13">
        <f t="shared" si="182"/>
        <v>75.599054999999993</v>
      </c>
      <c r="G191" s="13">
        <f>+E191*11.15%</f>
        <v>89.198885000000004</v>
      </c>
      <c r="H191" s="13">
        <f t="shared" si="184"/>
        <v>3.9999500000000001</v>
      </c>
      <c r="I191" s="66">
        <f t="shared" si="185"/>
        <v>66.665833333333339</v>
      </c>
      <c r="J191" s="13">
        <v>301.02999999999997</v>
      </c>
      <c r="K191" s="66">
        <f t="shared" si="186"/>
        <v>35.416666666666664</v>
      </c>
      <c r="L191" s="14">
        <f t="shared" si="187"/>
        <v>33.332916666666669</v>
      </c>
      <c r="N191">
        <f>+J191/24</f>
        <v>12.542916666666665</v>
      </c>
      <c r="O191">
        <f>2.05*100/0.5</f>
        <v>409.99999999999994</v>
      </c>
    </row>
    <row r="192" spans="1:15" x14ac:dyDescent="0.25">
      <c r="A192" s="81"/>
      <c r="B192" s="11">
        <v>429.68</v>
      </c>
      <c r="C192" s="12"/>
      <c r="D192" s="13"/>
      <c r="E192" s="13">
        <f t="shared" si="183"/>
        <v>429.68</v>
      </c>
      <c r="F192" s="13">
        <f t="shared" si="182"/>
        <v>40.604759999999992</v>
      </c>
      <c r="G192" s="13">
        <f t="shared" ref="G192:G194" si="188">+E192*11.15%</f>
        <v>47.909320000000001</v>
      </c>
      <c r="H192" s="13">
        <f t="shared" si="184"/>
        <v>2.1484000000000001</v>
      </c>
      <c r="I192" s="66">
        <f t="shared" si="185"/>
        <v>35.806666666666665</v>
      </c>
      <c r="J192" s="13">
        <v>409.46</v>
      </c>
      <c r="K192" s="66">
        <f t="shared" si="186"/>
        <v>35.416666666666664</v>
      </c>
      <c r="L192" s="14">
        <f t="shared" si="187"/>
        <v>17.903333333333332</v>
      </c>
      <c r="N192">
        <f>+J192/24</f>
        <v>17.060833333333331</v>
      </c>
      <c r="O192">
        <f>301*0.5%</f>
        <v>1.5050000000000001</v>
      </c>
    </row>
    <row r="193" spans="1:15" x14ac:dyDescent="0.25">
      <c r="A193" s="81"/>
      <c r="B193" s="11">
        <v>1000</v>
      </c>
      <c r="C193" s="12">
        <v>1000</v>
      </c>
      <c r="D193" s="13"/>
      <c r="E193" s="13">
        <f t="shared" si="183"/>
        <v>1000</v>
      </c>
      <c r="F193" s="13">
        <f t="shared" si="182"/>
        <v>94.499999999999986</v>
      </c>
      <c r="G193" s="13">
        <f>+E193*11.15%</f>
        <v>111.5</v>
      </c>
      <c r="H193" s="13">
        <f t="shared" si="184"/>
        <v>5</v>
      </c>
      <c r="I193" s="66">
        <f t="shared" si="185"/>
        <v>83.333333333333329</v>
      </c>
      <c r="J193" s="13"/>
      <c r="K193" s="66">
        <f t="shared" si="186"/>
        <v>35.416666666666664</v>
      </c>
      <c r="L193" s="14">
        <f t="shared" si="187"/>
        <v>41.666666666666664</v>
      </c>
      <c r="O193">
        <f>301.03*0.5%</f>
        <v>1.50515</v>
      </c>
    </row>
    <row r="194" spans="1:15" x14ac:dyDescent="0.25">
      <c r="A194" s="81"/>
      <c r="B194" s="11">
        <v>500</v>
      </c>
      <c r="C194" s="12">
        <v>500</v>
      </c>
      <c r="D194" s="13"/>
      <c r="E194" s="13">
        <f t="shared" si="183"/>
        <v>500</v>
      </c>
      <c r="F194" s="13">
        <f t="shared" si="182"/>
        <v>47.249999999999993</v>
      </c>
      <c r="G194" s="13">
        <f t="shared" si="188"/>
        <v>55.75</v>
      </c>
      <c r="H194" s="13">
        <f t="shared" si="184"/>
        <v>2.5</v>
      </c>
      <c r="I194" s="66">
        <f t="shared" si="185"/>
        <v>41.666666666666664</v>
      </c>
      <c r="J194" s="13"/>
      <c r="K194" s="66">
        <f t="shared" si="186"/>
        <v>35.416666666666664</v>
      </c>
      <c r="L194" s="14">
        <f t="shared" si="187"/>
        <v>20.833333333333332</v>
      </c>
    </row>
    <row r="195" spans="1:15" ht="15.75" thickBot="1" x14ac:dyDescent="0.3">
      <c r="A195" s="82"/>
      <c r="B195" s="16">
        <f>SUM(B189:B194)</f>
        <v>4554.68</v>
      </c>
      <c r="C195" s="16">
        <f>SUM(C189:C194)</f>
        <v>2700</v>
      </c>
      <c r="D195" s="17">
        <f t="shared" ref="D195:L195" si="189">SUM(D189:D194)</f>
        <v>199.99</v>
      </c>
      <c r="E195" s="17">
        <f t="shared" si="189"/>
        <v>4754.67</v>
      </c>
      <c r="F195" s="17">
        <f t="shared" si="189"/>
        <v>449.31631499999997</v>
      </c>
      <c r="G195" s="17">
        <f t="shared" si="189"/>
        <v>530.14570499999991</v>
      </c>
      <c r="H195" s="17">
        <f t="shared" si="189"/>
        <v>23.773350000000001</v>
      </c>
      <c r="I195" s="17">
        <f t="shared" si="189"/>
        <v>396.22250000000003</v>
      </c>
      <c r="J195" s="17">
        <f t="shared" si="189"/>
        <v>710.49</v>
      </c>
      <c r="K195" s="17">
        <f t="shared" si="189"/>
        <v>212.49999999999997</v>
      </c>
      <c r="L195" s="19">
        <f t="shared" si="189"/>
        <v>198.11125000000001</v>
      </c>
    </row>
    <row r="196" spans="1:15" x14ac:dyDescent="0.25">
      <c r="A196" s="20"/>
      <c r="B196" s="21"/>
      <c r="C196" s="22"/>
      <c r="D196" s="15"/>
      <c r="E196" s="15"/>
      <c r="F196" s="15"/>
      <c r="G196" s="15"/>
      <c r="H196" s="15"/>
      <c r="I196" s="15"/>
      <c r="J196" s="15"/>
      <c r="K196" s="15"/>
      <c r="L196" s="24"/>
    </row>
    <row r="197" spans="1:15" x14ac:dyDescent="0.25">
      <c r="A197" s="83" t="s">
        <v>26</v>
      </c>
      <c r="B197" s="11">
        <v>425</v>
      </c>
      <c r="C197" s="12">
        <v>425</v>
      </c>
      <c r="D197" s="13"/>
      <c r="E197" s="13">
        <f t="shared" ref="E197:E199" si="190">+B197+D197</f>
        <v>425</v>
      </c>
      <c r="F197" s="13">
        <f t="shared" ref="F197:F199" si="191">+E197*9.45%</f>
        <v>40.162499999999994</v>
      </c>
      <c r="G197" s="13">
        <f t="shared" ref="G197:G199" si="192">+E197*11.15%</f>
        <v>47.387500000000003</v>
      </c>
      <c r="H197" s="13">
        <f t="shared" ref="H197:H199" si="193">+E197*0.5%</f>
        <v>2.125</v>
      </c>
      <c r="I197" s="13">
        <f t="shared" ref="I197:I199" si="194">(+B197+D197)/12</f>
        <v>35.416666666666664</v>
      </c>
      <c r="J197" s="13"/>
      <c r="K197" s="13">
        <f t="shared" si="186"/>
        <v>35.416666666666664</v>
      </c>
      <c r="L197" s="14">
        <f t="shared" ref="L197:L199" si="195">(+B197+D197)/24</f>
        <v>17.708333333333332</v>
      </c>
    </row>
    <row r="198" spans="1:15" x14ac:dyDescent="0.25">
      <c r="A198" s="83"/>
      <c r="B198" s="11">
        <v>85</v>
      </c>
      <c r="C198" s="12">
        <v>85</v>
      </c>
      <c r="D198" s="13"/>
      <c r="E198" s="13">
        <f t="shared" si="190"/>
        <v>85</v>
      </c>
      <c r="F198" s="13">
        <f t="shared" si="191"/>
        <v>8.0324999999999989</v>
      </c>
      <c r="G198" s="13">
        <f t="shared" si="192"/>
        <v>9.4775000000000009</v>
      </c>
      <c r="H198" s="13">
        <f t="shared" si="193"/>
        <v>0.42499999999999999</v>
      </c>
      <c r="I198" s="13">
        <f t="shared" si="194"/>
        <v>7.083333333333333</v>
      </c>
      <c r="J198" s="13"/>
      <c r="K198" s="13">
        <f t="shared" si="186"/>
        <v>35.416666666666664</v>
      </c>
      <c r="L198" s="14">
        <f t="shared" si="195"/>
        <v>3.5416666666666665</v>
      </c>
    </row>
    <row r="199" spans="1:15" x14ac:dyDescent="0.25">
      <c r="A199" s="83"/>
      <c r="B199" s="11">
        <v>429.68</v>
      </c>
      <c r="C199" s="12">
        <v>429.68</v>
      </c>
      <c r="D199" s="13"/>
      <c r="E199" s="13">
        <f t="shared" si="190"/>
        <v>429.68</v>
      </c>
      <c r="F199" s="13">
        <f t="shared" si="191"/>
        <v>40.604759999999992</v>
      </c>
      <c r="G199" s="13">
        <f t="shared" si="192"/>
        <v>47.909320000000001</v>
      </c>
      <c r="H199" s="13">
        <f t="shared" si="193"/>
        <v>2.1484000000000001</v>
      </c>
      <c r="I199" s="13">
        <f t="shared" si="194"/>
        <v>35.806666666666665</v>
      </c>
      <c r="J199" s="13"/>
      <c r="K199" s="13">
        <f t="shared" si="186"/>
        <v>35.416666666666664</v>
      </c>
      <c r="L199" s="14">
        <f t="shared" si="195"/>
        <v>17.903333333333332</v>
      </c>
    </row>
    <row r="200" spans="1:15" ht="15.75" thickBot="1" x14ac:dyDescent="0.3">
      <c r="A200" s="83"/>
      <c r="B200" s="25">
        <f>SUM(B197:B199)</f>
        <v>939.68000000000006</v>
      </c>
      <c r="C200" s="25">
        <f>SUM(C197:C199)</f>
        <v>939.68000000000006</v>
      </c>
      <c r="D200" s="26">
        <f t="shared" ref="D200:L200" si="196">SUM(D197:D199)</f>
        <v>0</v>
      </c>
      <c r="E200" s="26">
        <f t="shared" si="196"/>
        <v>939.68000000000006</v>
      </c>
      <c r="F200" s="26">
        <f t="shared" ref="F200" si="197">SUM(F197:F199)</f>
        <v>88.799759999999992</v>
      </c>
      <c r="G200" s="26">
        <f t="shared" si="196"/>
        <v>104.77432</v>
      </c>
      <c r="H200" s="26">
        <f t="shared" si="196"/>
        <v>4.6983999999999995</v>
      </c>
      <c r="I200" s="26">
        <f t="shared" si="196"/>
        <v>78.306666666666672</v>
      </c>
      <c r="J200" s="26">
        <f t="shared" si="196"/>
        <v>0</v>
      </c>
      <c r="K200" s="26">
        <f t="shared" si="196"/>
        <v>106.25</v>
      </c>
      <c r="L200" s="29">
        <f t="shared" si="196"/>
        <v>39.153333333333336</v>
      </c>
    </row>
    <row r="201" spans="1:15" ht="15.75" thickTop="1" x14ac:dyDescent="0.25">
      <c r="A201" s="20"/>
      <c r="B201" s="21"/>
      <c r="C201" s="22"/>
      <c r="D201" s="15"/>
      <c r="E201" s="15"/>
      <c r="F201" s="15"/>
      <c r="G201" s="15"/>
      <c r="H201" s="15"/>
      <c r="I201" s="15"/>
      <c r="J201" s="15"/>
      <c r="K201" s="15"/>
      <c r="L201" s="24"/>
    </row>
    <row r="202" spans="1:15" x14ac:dyDescent="0.25">
      <c r="A202" s="78" t="s">
        <v>27</v>
      </c>
      <c r="B202" s="11">
        <v>2247</v>
      </c>
      <c r="C202" s="12">
        <v>2247</v>
      </c>
      <c r="D202" s="13"/>
      <c r="E202" s="13">
        <f t="shared" ref="E202:E203" si="198">+B202+D202</f>
        <v>2247</v>
      </c>
      <c r="F202" s="13">
        <f t="shared" ref="F202:F203" si="199">+E202*9.45%</f>
        <v>212.34149999999997</v>
      </c>
      <c r="G202" s="13">
        <f t="shared" ref="G202:G203" si="200">+E202*11.15%</f>
        <v>250.54050000000001</v>
      </c>
      <c r="H202" s="13">
        <f t="shared" ref="H202:H203" si="201">+E202*0.5%</f>
        <v>11.234999999999999</v>
      </c>
      <c r="I202" s="13">
        <f t="shared" ref="I202:I203" si="202">(+B202+D202)/12</f>
        <v>187.25</v>
      </c>
      <c r="J202" s="13"/>
      <c r="K202" s="13">
        <f t="shared" si="186"/>
        <v>35.416666666666664</v>
      </c>
      <c r="L202" s="14">
        <f t="shared" ref="L202:L203" si="203">(+B202+D202)/24</f>
        <v>93.625</v>
      </c>
    </row>
    <row r="203" spans="1:15" x14ac:dyDescent="0.25">
      <c r="A203" s="78"/>
      <c r="B203" s="11">
        <v>800</v>
      </c>
      <c r="C203" s="12">
        <v>800</v>
      </c>
      <c r="D203" s="13"/>
      <c r="E203" s="13">
        <f t="shared" si="198"/>
        <v>800</v>
      </c>
      <c r="F203" s="13">
        <f t="shared" si="199"/>
        <v>75.599999999999994</v>
      </c>
      <c r="G203" s="13">
        <f t="shared" si="200"/>
        <v>89.2</v>
      </c>
      <c r="H203" s="13">
        <f t="shared" si="201"/>
        <v>4</v>
      </c>
      <c r="I203" s="13">
        <f t="shared" si="202"/>
        <v>66.666666666666671</v>
      </c>
      <c r="J203" s="13"/>
      <c r="K203" s="13">
        <f t="shared" si="186"/>
        <v>35.416666666666664</v>
      </c>
      <c r="L203" s="14">
        <f t="shared" si="203"/>
        <v>33.333333333333336</v>
      </c>
    </row>
    <row r="204" spans="1:15" ht="15.75" thickBot="1" x14ac:dyDescent="0.3">
      <c r="A204" s="78"/>
      <c r="B204" s="30">
        <f>SUM(B202:B203)</f>
        <v>3047</v>
      </c>
      <c r="C204" s="30">
        <f>SUM(C202:C203)</f>
        <v>3047</v>
      </c>
      <c r="D204" s="31">
        <f t="shared" ref="D204:L204" si="204">SUM(D202:D203)</f>
        <v>0</v>
      </c>
      <c r="E204" s="31">
        <f t="shared" si="204"/>
        <v>3047</v>
      </c>
      <c r="F204" s="31">
        <f t="shared" ref="F204" si="205">SUM(F202:F203)</f>
        <v>287.94149999999996</v>
      </c>
      <c r="G204" s="31">
        <f t="shared" si="204"/>
        <v>339.7405</v>
      </c>
      <c r="H204" s="31">
        <f t="shared" si="204"/>
        <v>15.234999999999999</v>
      </c>
      <c r="I204" s="31">
        <f t="shared" si="204"/>
        <v>253.91666666666669</v>
      </c>
      <c r="J204" s="31">
        <f t="shared" si="204"/>
        <v>0</v>
      </c>
      <c r="K204" s="31">
        <f t="shared" si="204"/>
        <v>70.833333333333329</v>
      </c>
      <c r="L204" s="33">
        <f t="shared" si="204"/>
        <v>126.95833333333334</v>
      </c>
    </row>
    <row r="205" spans="1:15" ht="15.75" thickTop="1" x14ac:dyDescent="0.25">
      <c r="A205" s="20"/>
      <c r="B205" s="21"/>
      <c r="C205" s="22"/>
      <c r="D205" s="15"/>
      <c r="E205" s="15"/>
      <c r="F205" s="15"/>
      <c r="G205" s="15"/>
      <c r="H205" s="15"/>
      <c r="I205" s="15"/>
      <c r="J205" s="15"/>
      <c r="K205" s="15"/>
      <c r="L205" s="24"/>
    </row>
    <row r="206" spans="1:15" x14ac:dyDescent="0.25">
      <c r="A206" s="84" t="s">
        <v>15</v>
      </c>
      <c r="B206" s="11">
        <v>653.27</v>
      </c>
      <c r="C206" s="12">
        <v>653.27</v>
      </c>
      <c r="D206" s="13">
        <v>348.39</v>
      </c>
      <c r="E206" s="13">
        <f t="shared" ref="E206" si="206">+B206+D206</f>
        <v>1001.66</v>
      </c>
      <c r="F206" s="13">
        <f t="shared" ref="F206" si="207">+E206*9.45%</f>
        <v>94.656869999999984</v>
      </c>
      <c r="G206" s="13">
        <f t="shared" ref="G206" si="208">+E206*11.15%</f>
        <v>111.68509</v>
      </c>
      <c r="H206" s="13">
        <f t="shared" ref="H206" si="209">+E206*0.5%</f>
        <v>5.0083000000000002</v>
      </c>
      <c r="I206" s="13">
        <f t="shared" ref="I206" si="210">(+B206+D206)/12</f>
        <v>83.471666666666664</v>
      </c>
      <c r="J206" s="13"/>
      <c r="K206" s="13">
        <f t="shared" si="186"/>
        <v>35.416666666666664</v>
      </c>
      <c r="L206" s="14">
        <f t="shared" ref="L206" si="211">(+B206+D206)/24</f>
        <v>41.735833333333332</v>
      </c>
    </row>
    <row r="207" spans="1:15" ht="15.75" thickBot="1" x14ac:dyDescent="0.3">
      <c r="A207" s="84"/>
      <c r="B207" s="48">
        <f>SUM(B206)</f>
        <v>653.27</v>
      </c>
      <c r="C207" s="48">
        <f>SUM(C206)</f>
        <v>653.27</v>
      </c>
      <c r="D207" s="49">
        <f t="shared" ref="D207:L207" si="212">SUM(D206)</f>
        <v>348.39</v>
      </c>
      <c r="E207" s="49">
        <f t="shared" si="212"/>
        <v>1001.66</v>
      </c>
      <c r="F207" s="49">
        <f t="shared" si="212"/>
        <v>94.656869999999984</v>
      </c>
      <c r="G207" s="49">
        <f t="shared" si="212"/>
        <v>111.68509</v>
      </c>
      <c r="H207" s="49">
        <f t="shared" si="212"/>
        <v>5.0083000000000002</v>
      </c>
      <c r="I207" s="49">
        <f t="shared" si="212"/>
        <v>83.471666666666664</v>
      </c>
      <c r="J207" s="49">
        <f t="shared" si="212"/>
        <v>0</v>
      </c>
      <c r="K207" s="49">
        <f t="shared" si="212"/>
        <v>35.416666666666664</v>
      </c>
      <c r="L207" s="50">
        <f t="shared" si="212"/>
        <v>41.735833333333332</v>
      </c>
    </row>
    <row r="208" spans="1:15" ht="15.75" thickTop="1" x14ac:dyDescent="0.25">
      <c r="A208" s="20"/>
      <c r="B208" s="21"/>
      <c r="C208" s="22"/>
      <c r="D208" s="15"/>
      <c r="E208" s="15"/>
      <c r="F208" s="15"/>
      <c r="G208" s="15"/>
      <c r="H208" s="15"/>
      <c r="I208" s="15"/>
      <c r="J208" s="15"/>
      <c r="K208" s="15"/>
      <c r="L208" s="24"/>
    </row>
    <row r="209" spans="1:14" ht="15.75" thickBot="1" x14ac:dyDescent="0.3">
      <c r="A209" s="42" t="s">
        <v>16</v>
      </c>
      <c r="B209" s="43">
        <f>+B195+B200+B204+B207</f>
        <v>9194.630000000001</v>
      </c>
      <c r="C209" s="43">
        <f>+C195+C200+C204+C207</f>
        <v>7339.9500000000007</v>
      </c>
      <c r="D209" s="43">
        <f t="shared" ref="D209:L209" si="213">+D195+D200+D204+D207</f>
        <v>548.38</v>
      </c>
      <c r="E209" s="43">
        <f t="shared" si="213"/>
        <v>9743.01</v>
      </c>
      <c r="F209" s="43">
        <f t="shared" si="213"/>
        <v>920.71444499999984</v>
      </c>
      <c r="G209" s="43">
        <f t="shared" si="213"/>
        <v>1086.345615</v>
      </c>
      <c r="H209" s="43">
        <f t="shared" si="213"/>
        <v>48.715049999999998</v>
      </c>
      <c r="I209" s="43">
        <f t="shared" si="213"/>
        <v>811.91750000000013</v>
      </c>
      <c r="J209" s="43">
        <f t="shared" si="213"/>
        <v>710.49</v>
      </c>
      <c r="K209" s="43">
        <f t="shared" si="213"/>
        <v>425</v>
      </c>
      <c r="L209" s="43">
        <f t="shared" si="213"/>
        <v>405.95875000000007</v>
      </c>
    </row>
    <row r="212" spans="1:14" x14ac:dyDescent="0.25">
      <c r="J212" s="65">
        <f>+J48+J209</f>
        <v>1116.5</v>
      </c>
      <c r="M212">
        <f>406.01+301.03+409.46</f>
        <v>1116.5</v>
      </c>
      <c r="N212" s="65">
        <f>+J212-M212</f>
        <v>0</v>
      </c>
    </row>
  </sheetData>
  <mergeCells count="28">
    <mergeCell ref="A202:A204"/>
    <mergeCell ref="A206:A207"/>
    <mergeCell ref="A164:A170"/>
    <mergeCell ref="A172:A175"/>
    <mergeCell ref="A177:A179"/>
    <mergeCell ref="A181:A182"/>
    <mergeCell ref="A189:A195"/>
    <mergeCell ref="A197:A200"/>
    <mergeCell ref="A93:A94"/>
    <mergeCell ref="A154:A155"/>
    <mergeCell ref="A106:A115"/>
    <mergeCell ref="A117:A118"/>
    <mergeCell ref="A121:A122"/>
    <mergeCell ref="A137:A143"/>
    <mergeCell ref="A145:A148"/>
    <mergeCell ref="A150:A152"/>
    <mergeCell ref="A53:A62"/>
    <mergeCell ref="A64:A65"/>
    <mergeCell ref="A68:A69"/>
    <mergeCell ref="A79:A87"/>
    <mergeCell ref="A89:A90"/>
    <mergeCell ref="A3:A10"/>
    <mergeCell ref="A29:A38"/>
    <mergeCell ref="A40:A41"/>
    <mergeCell ref="A44:A45"/>
    <mergeCell ref="A11:A13"/>
    <mergeCell ref="A15:A17"/>
    <mergeCell ref="A20:A21"/>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BENFERPRISA</vt:lpstr>
      <vt:lpstr>BENFERPRISA ABRIL</vt:lpstr>
      <vt:lpstr>S Y M</vt:lpstr>
      <vt:lpstr>EPO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BENFEPRISA CONTADORA</dc:creator>
  <cp:lastModifiedBy>BENFEPRISA CONTADORA</cp:lastModifiedBy>
  <cp:lastPrinted>2022-09-28T16:41:36Z</cp:lastPrinted>
  <dcterms:created xsi:type="dcterms:W3CDTF">2022-09-15T19:37:08Z</dcterms:created>
  <dcterms:modified xsi:type="dcterms:W3CDTF">2022-09-28T22:23:54Z</dcterms:modified>
</cp:coreProperties>
</file>